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Запити ПЦМ\ЗАПИТИ 2021\"/>
    </mc:Choice>
  </mc:AlternateContent>
  <bookViews>
    <workbookView xWindow="396" yWindow="1008" windowWidth="27792" windowHeight="14388" tabRatio="522"/>
  </bookViews>
  <sheets>
    <sheet name="Додаток2 КПК1115032" sheetId="6" r:id="rId1"/>
  </sheets>
  <definedNames>
    <definedName name="_xlnm.Print_Area" localSheetId="0">'Додаток2 КПК1115032'!$A$1:$BY$252</definedName>
  </definedNames>
  <calcPr calcId="152511"/>
</workbook>
</file>

<file path=xl/calcChain.xml><?xml version="1.0" encoding="utf-8"?>
<calcChain xmlns="http://schemas.openxmlformats.org/spreadsheetml/2006/main">
  <c r="AF143" i="6" l="1"/>
  <c r="AP143" i="6" s="1"/>
  <c r="AU143" i="6" s="1"/>
  <c r="BE143" i="6" s="1"/>
  <c r="BE142" i="6"/>
  <c r="AU142" i="6"/>
  <c r="AP142" i="6"/>
  <c r="AF142" i="6"/>
  <c r="BE140" i="6"/>
  <c r="AU140" i="6"/>
  <c r="AP140" i="6"/>
  <c r="AF140" i="6"/>
  <c r="BE139" i="6"/>
  <c r="AU139" i="6"/>
  <c r="AP139" i="6"/>
  <c r="AF139" i="6"/>
  <c r="BE137" i="6"/>
  <c r="AU137" i="6"/>
  <c r="AP137" i="6"/>
  <c r="AF137" i="6"/>
  <c r="BE136" i="6"/>
  <c r="AU136" i="6"/>
  <c r="AP136" i="6"/>
  <c r="AF136" i="6"/>
  <c r="BJ125" i="6"/>
  <c r="BT122" i="6"/>
  <c r="BO122" i="6"/>
  <c r="BJ122" i="6"/>
  <c r="BJ120" i="6"/>
  <c r="BJ119" i="6"/>
  <c r="BJ117" i="6" l="1"/>
  <c r="BJ116" i="6"/>
  <c r="AU169" i="6" l="1"/>
  <c r="AY157" i="6"/>
  <c r="AY155" i="6"/>
  <c r="AY154" i="6"/>
  <c r="AO155" i="6"/>
  <c r="AO154" i="6"/>
  <c r="AR40" i="6"/>
  <c r="X40" i="6"/>
  <c r="BG30" i="6"/>
  <c r="BG169" i="6" l="1"/>
  <c r="BA169" i="6"/>
  <c r="AL169" i="6"/>
  <c r="AI169" i="6"/>
  <c r="Z169" i="6"/>
  <c r="W169" i="6"/>
  <c r="BG170" i="6"/>
  <c r="BA170" i="6"/>
  <c r="AL170" i="6"/>
  <c r="AI170" i="6"/>
  <c r="Z170" i="6"/>
  <c r="W170" i="6"/>
  <c r="BG171" i="6"/>
  <c r="BA171" i="6"/>
  <c r="AL171" i="6"/>
  <c r="AI171" i="6"/>
  <c r="Z171" i="6"/>
  <c r="W171" i="6"/>
  <c r="BG172" i="6"/>
  <c r="BA172" i="6"/>
  <c r="AU172" i="6"/>
  <c r="AL172" i="6"/>
  <c r="AI172" i="6"/>
  <c r="Z172" i="6"/>
  <c r="W172" i="6"/>
  <c r="BI155" i="6"/>
  <c r="BI154" i="6"/>
  <c r="AE155" i="6"/>
  <c r="AE154" i="6"/>
  <c r="U155" i="6"/>
  <c r="U154" i="6"/>
  <c r="BI157" i="6"/>
  <c r="Z158" i="6"/>
  <c r="AE158" i="6"/>
  <c r="AJ158" i="6"/>
  <c r="AO158" i="6"/>
  <c r="AT158" i="6"/>
  <c r="AY158" i="6"/>
  <c r="BD158" i="6"/>
  <c r="BI158" i="6"/>
  <c r="BN158" i="6"/>
  <c r="U158" i="6"/>
  <c r="AE157" i="6"/>
  <c r="AP184" i="6"/>
  <c r="AA184" i="6"/>
  <c r="Z173" i="6"/>
  <c r="AI173" i="6"/>
  <c r="AL173" i="6"/>
  <c r="AU173" i="6"/>
  <c r="BA173" i="6"/>
  <c r="BG173" i="6"/>
  <c r="W173" i="6"/>
  <c r="AF204" i="6" l="1"/>
  <c r="V204" i="6"/>
  <c r="BE185" i="6"/>
  <c r="BJ185" i="6"/>
  <c r="BJ184" i="6"/>
  <c r="AU135" i="6"/>
  <c r="AF135" i="6"/>
  <c r="BT116" i="6"/>
  <c r="BT117" i="6"/>
  <c r="BQ94" i="6"/>
  <c r="BL94" i="6"/>
  <c r="BG94" i="6"/>
  <c r="AO103" i="6"/>
  <c r="U103" i="6"/>
  <c r="BB90" i="6"/>
  <c r="AR72" i="6"/>
  <c r="AR70" i="6"/>
  <c r="X70" i="6"/>
  <c r="X72" i="6" s="1"/>
  <c r="BG52" i="6"/>
  <c r="BG54" i="6" s="1"/>
  <c r="AR42" i="6"/>
  <c r="AP193" i="6" s="1"/>
  <c r="AP194" i="6" s="1"/>
  <c r="X42" i="6"/>
  <c r="AA193" i="6" s="1"/>
  <c r="AA194" i="6" s="1"/>
  <c r="BQ32" i="6"/>
  <c r="BL32" i="6"/>
  <c r="BG32" i="6"/>
  <c r="BE122" i="6" l="1"/>
  <c r="BE115" i="6"/>
  <c r="U94" i="6"/>
  <c r="BH228" i="6" l="1"/>
  <c r="AT228" i="6"/>
  <c r="AJ228" i="6"/>
  <c r="BG219" i="6"/>
  <c r="AQ219" i="6"/>
  <c r="BG218" i="6"/>
  <c r="AQ218" i="6"/>
  <c r="AZ194" i="6"/>
  <c r="AK194" i="6"/>
  <c r="AZ193" i="6"/>
  <c r="AK193" i="6"/>
  <c r="BO185" i="6"/>
  <c r="AZ185" i="6"/>
  <c r="AK185" i="6"/>
  <c r="BO184" i="6"/>
  <c r="AZ184" i="6"/>
  <c r="AK184" i="6"/>
  <c r="BE135" i="6"/>
  <c r="AP135" i="6"/>
  <c r="BT125" i="6"/>
  <c r="BE125" i="6"/>
  <c r="AP125" i="6"/>
  <c r="BT123" i="6"/>
  <c r="BE123" i="6"/>
  <c r="AP123" i="6"/>
  <c r="AP122" i="6"/>
  <c r="BT120" i="6"/>
  <c r="BE120" i="6"/>
  <c r="AP120" i="6"/>
  <c r="BT119" i="6"/>
  <c r="BE119" i="6"/>
  <c r="AP119" i="6"/>
  <c r="BE116" i="6"/>
  <c r="AP116" i="6"/>
  <c r="BT115" i="6"/>
  <c r="AP115" i="6"/>
  <c r="BE117" i="6"/>
  <c r="AP117" i="6"/>
  <c r="AP113" i="6"/>
  <c r="BD103" i="6"/>
  <c r="AJ103" i="6"/>
  <c r="BD102" i="6"/>
  <c r="AJ102" i="6"/>
  <c r="BU94" i="6"/>
  <c r="BB94" i="6"/>
  <c r="AI94" i="6"/>
  <c r="BU93" i="6"/>
  <c r="BB93" i="6"/>
  <c r="AI93" i="6"/>
  <c r="BG80" i="6"/>
  <c r="AM80" i="6"/>
  <c r="BG72" i="6"/>
  <c r="AM72" i="6"/>
  <c r="BG71" i="6"/>
  <c r="AM71" i="6"/>
  <c r="BG70" i="6"/>
  <c r="AM70" i="6"/>
  <c r="BU62" i="6"/>
  <c r="BB62" i="6"/>
  <c r="AI62" i="6"/>
  <c r="BU54" i="6"/>
  <c r="BB54" i="6"/>
  <c r="AI54" i="6"/>
  <c r="BU53" i="6"/>
  <c r="BB53" i="6"/>
  <c r="AI53" i="6"/>
  <c r="BU52" i="6"/>
  <c r="BB52" i="6"/>
  <c r="AI52" i="6"/>
  <c r="BG42" i="6"/>
  <c r="AM42" i="6"/>
  <c r="BG41" i="6"/>
  <c r="AM41" i="6"/>
  <c r="BG40" i="6"/>
  <c r="AM40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<sst xmlns="http://schemas.openxmlformats.org/spreadsheetml/2006/main" count="728" uniqueCount="269">
  <si>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</si>
  <si>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</si>
  <si>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</si>
  <si>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</si>
  <si>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</si>
  <si>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</si>
  <si>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</si>
  <si>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</si>
  <si>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</si>
  <si>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</si>
  <si>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</si>
  <si>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</si>
  <si>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</si>
  <si>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</si>
  <si>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</si>
  <si>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</si>
  <si>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</si>
  <si>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</si>
  <si>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</si>
  <si>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</si>
  <si>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</si>
  <si>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</si>
  <si>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</si>
  <si>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</si>
  <si>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</si>
  <si>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</si>
  <si>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</si>
  <si>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</si>
  <si>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</si>
  <si>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</si>
  <si>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</si>
  <si>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</si>
  <si>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</si>
  <si>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</si>
  <si>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</si>
  <si>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</si>
  <si>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</si>
  <si>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</si>
  <si>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</si>
  <si>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</si>
  <si>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</si>
  <si>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</si>
  <si>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</si>
  <si>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</si>
  <si>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</si>
  <si>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</si>
  <si>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</si>
  <si>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</si>
  <si>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</si>
  <si>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</si>
  <si>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</si>
  <si>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</si>
  <si>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</si>
  <si>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</si>
  <si>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</si>
  <si>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</si>
  <si>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</si>
  <si>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</si>
  <si>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</si>
  <si>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</si>
  <si>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</si>
  <si>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</si>
  <si>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</si>
  <si>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</si>
  <si>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</si>
  <si>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</si>
  <si>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</si>
  <si>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</si>
  <si>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</si>
  <si>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</si>
  <si>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</si>
  <si>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</si>
  <si>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</si>
  <si>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</si>
  <si>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</si>
  <si>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</si>
  <si>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</si>
  <si>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</si>
  <si>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</si>
  <si>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</si>
  <si>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</si>
  <si>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</si>
  <si>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</si>
  <si>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</si>
  <si>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</si>
  <si>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</si>
  <si>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</si>
  <si>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</si>
  <si>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</si>
  <si>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</si>
  <si>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</si>
  <si>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</si>
  <si>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</si>
  <si>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</si>
  <si>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</si>
  <si>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</si>
  <si>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</si>
  <si>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</si>
  <si>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</si>
  <si>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</si>
  <si>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</si>
  <si>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</si>
  <si>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</si>
  <si>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</si>
  <si>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</si>
  <si>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</si>
  <si>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</si>
  <si>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</si>
  <si>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</si>
  <si>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</si>
  <si>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</si>
  <si>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</si>
  <si>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</si>
  <si>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</si>
  <si>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</si>
  <si>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</si>
  <si>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</si>
  <si>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</si>
  <si>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</si>
  <si>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</si>
  <si>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</si>
  <si>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</si>
  <si>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</si>
  <si>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</si>
  <si>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</si>
  <si>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</si>
  <si>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</si>
  <si>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</si>
  <si>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</si>
  <si>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</si>
  <si>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</si>
  <si>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</si>
  <si>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</si>
  <si>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</si>
  <si>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</si>
  <si>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</si>
  <si>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</si>
  <si>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</si>
  <si>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</si>
  <si>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</si>
  <si>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</si>
  <si>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</si>
  <si>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</si>
  <si>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</si>
  <si>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</si>
  <si>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</si>
  <si>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</si>
  <si>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</si>
  <si>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</si>
  <si>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</si>
  <si>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</si>
  <si>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</si>
  <si>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</si>
  <si>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</si>
  <si>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</si>
  <si>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</si>
  <si>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</si>
  <si>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</si>
  <si>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</si>
  <si>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</si>
  <si>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</si>
  <si>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</si>
  <si>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</si>
  <si>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</si>
  <si>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</si>
  <si>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</si>
  <si>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</si>
  <si>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</si>
  <si>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</si>
  <si>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</si>
  <si>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</si>
  <si>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</si>
  <si>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</si>
  <si>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</si>
  <si>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</si>
  <si>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Субсидії та поточні трансферти підприємствам (установам, організаціям)</t>
  </si>
  <si>
    <t>Капітальні трансферти підприємствам (установам, організаціям)</t>
  </si>
  <si>
    <t>Створення належних умов для функціонування дитячо-юнацьких спортивних шкіл фізкультурно-спортивних товариств</t>
  </si>
  <si>
    <t>затрат</t>
  </si>
  <si>
    <t>од.</t>
  </si>
  <si>
    <t>зведення планів по мережі, штатах</t>
  </si>
  <si>
    <t>осіб</t>
  </si>
  <si>
    <t>тарифікаційні списки</t>
  </si>
  <si>
    <t>зведені кошториси</t>
  </si>
  <si>
    <t>штатний розпис</t>
  </si>
  <si>
    <t>продукту</t>
  </si>
  <si>
    <t>план спортивних заходів</t>
  </si>
  <si>
    <t>кількість учнів, що взяли участь у регіональних спортивних змаганнях</t>
  </si>
  <si>
    <t>ефективності</t>
  </si>
  <si>
    <t>середні витрати на утримання одного учня дитячо-юнацьких спортивних шкіл фізкультурно-спортивних товариств</t>
  </si>
  <si>
    <t>грн.</t>
  </si>
  <si>
    <t>розрахунок</t>
  </si>
  <si>
    <t>середньомісячна заробітна плата працівника дитячо-юнацької спортивної школи фізкультурно-спортивного товариства</t>
  </si>
  <si>
    <t>якості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</si>
  <si>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</si>
  <si>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%</t>
  </si>
  <si>
    <t>Обов’язкові виплати, у тому числі:</t>
  </si>
  <si>
    <t>Інші виплати, у тому числі: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</si>
  <si>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</si>
  <si>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</si>
  <si>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</si>
  <si>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реалізації молодіжної політики та розвитку фізичної культури і спорту у м.Хмельницькому на 2017-2021 роки</t>
  </si>
  <si>
    <t>рішення позачергової сесії Хмельницької міської ради № 1 від 29.12.2016 року</t>
  </si>
  <si>
    <t>Виготовлення ПКД та ремонт опалення в залі боксу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</si>
  <si>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</si>
  <si>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</si>
  <si>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м. Хмельницькому на 2017-2021 роки.</t>
  </si>
  <si>
    <t>Завідувач фінансовим сектором</t>
  </si>
  <si>
    <t>Олена  ШКЛЯРЕВСЬКА</t>
  </si>
  <si>
    <t>22771264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</si>
  <si>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</si>
  <si>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</si>
  <si>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</si>
  <si>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</si>
  <si>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</si>
  <si>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</si>
  <si>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</si>
  <si>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</si>
  <si>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</si>
  <si>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</si>
  <si>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</si>
  <si>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</si>
  <si>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</si>
  <si>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</si>
  <si>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</si>
  <si>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</si>
  <si>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</si>
  <si>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</si>
  <si>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</si>
  <si>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</si>
  <si>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</si>
  <si>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</si>
  <si>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</si>
  <si>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</si>
  <si>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</si>
  <si>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</si>
  <si>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</si>
  <si>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</si>
  <si>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</si>
  <si>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</si>
  <si>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</si>
  <si>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</si>
  <si>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</si>
  <si>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</si>
  <si>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</si>
  <si>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</si>
  <si>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</si>
  <si>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Фінансова підтримка дитячо-юнацьких спортивних шкіл фізкультурно-спортивних товариств</t>
  </si>
  <si>
    <t>0810</t>
  </si>
  <si>
    <t>кількість дитячо-юнацьких спортивних шкіл фізкультурно-спортивних товариств</t>
  </si>
  <si>
    <t xml:space="preserve">обсяг витрат на фінансову підтримку дитячо-юнацьких спортивних шкіл фізкультурно-спортивних товариств </t>
  </si>
  <si>
    <t xml:space="preserve">кількість штатних працівників дитячо-юнацьких спортивних шкіл фізкультурно-спортивних товариств, яким надається фінансова підтримка з бюджету </t>
  </si>
  <si>
    <t>у тому числі тренерів</t>
  </si>
  <si>
    <t>кількість учнів дитячо-юнацьких спортивних шкіл фізкультурно-спортивних товариств</t>
  </si>
  <si>
    <t>кількість штатних працівників дитячо-юнацьких спортивних шкіл фізкультурно-спортивних товариств</t>
  </si>
  <si>
    <t>Обов’язкові виплати</t>
  </si>
  <si>
    <t>Стимулюючі доплати</t>
  </si>
  <si>
    <t xml:space="preserve">Матеріальна допомога </t>
  </si>
  <si>
    <t>Тренери-викладачі</t>
  </si>
  <si>
    <t>Медичний персонал</t>
  </si>
  <si>
    <t>Адмінперсонал</t>
  </si>
  <si>
    <t>Спеціалісти</t>
  </si>
  <si>
    <t>Обслуговуючий персонал</t>
  </si>
  <si>
    <t>Виготовлення ПКД та ремонт опалення в залі боксу ДЮСШ №2 "Авангард"</t>
  </si>
  <si>
    <t>Оновлення матеріально-технічної бази дитячо-юнацьких спортивних шкіл фізкультурно-спортивних товариств.</t>
  </si>
  <si>
    <t xml:space="preserve"> На фінансову підтримку ДЮСШ обласної організації фізкультурно-спортивного  товариства “Україна” протягом 3-х кварталів 2020 року з міського бюджету було спрямовано 4641,3 тис.грн. по загальному фонду; 468,6 тис. грн. - по бюджету розвитку (придбані: човен байдарка 16,0 тис. грн, 2 од. весіл на суму 19,8 тис. грн., системний блок на суму 14,0 тис. грн., спортивний човен (байдарка двійка) - 98,0 тис. грн.; комп"ютерна техніка: ноутбук -6,9 тис.грн.; БФП - 6,9 тис.грн., ПК - 7,2 тис.грн).  
</t>
  </si>
  <si>
    <t>В.о. начальника управління</t>
  </si>
  <si>
    <t>Наталія ТОМУСЯК</t>
  </si>
  <si>
    <t>Управління молоді та спорту Хмельницької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</si>
</sst>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0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2" fillId="0" borderId="6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4" fillId="0" borderId="6" xfId="0" applyNumberFormat="1" applyFont="1" applyBorder="1" applyAlignment="1">
      <alignment horizontal="right" vertical="center" wrapText="1"/>
    </xf>
    <xf numFmtId="0" fontId="21" fillId="0" borderId="6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 wrapText="1"/>
    </xf>
    <xf numFmtId="3" fontId="19" fillId="0" borderId="6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3"/>
  <sheetViews>
    <sheetView tabSelected="1" topLeftCell="A228" zoomScale="98" zoomScaleNormal="98" workbookViewId="0">
      <selection activeCell="AO155" sqref="AO155:AS155"/>
    </sheetView>
  </sheetViews>
  <sheetFormatPr defaultRowHeight="13.2" x14ac:dyDescent="0.25"/>
  <cols>
    <col min="1" max="78" width="2.88671875" customWidth="1"/>
    <col min="79" max="79" width="4" hidden="1" customWidth="1"/>
  </cols>
  <sheetData>
    <row r="1" spans="1:79" ht="57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78" t="s">
        <v>115</v>
      </c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</row>
    <row r="2" spans="1:79" ht="19.2" customHeight="1" x14ac:dyDescent="0.25">
      <c r="A2" s="179" t="s">
        <v>234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</row>
    <row r="4" spans="1:79" ht="13.95" customHeight="1" x14ac:dyDescent="0.25">
      <c r="A4" s="11" t="s">
        <v>159</v>
      </c>
      <c r="B4" s="176" t="s">
        <v>268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8"/>
      <c r="AH4" s="169">
        <v>11</v>
      </c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8"/>
      <c r="AT4" s="172" t="s">
        <v>209</v>
      </c>
      <c r="AU4" s="169"/>
      <c r="AV4" s="169"/>
      <c r="AW4" s="169"/>
      <c r="AX4" s="169"/>
      <c r="AY4" s="169"/>
      <c r="AZ4" s="169"/>
      <c r="BA4" s="16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7"/>
      <c r="AH5" s="173" t="s">
        <v>161</v>
      </c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7"/>
      <c r="AT5" s="173" t="s">
        <v>157</v>
      </c>
      <c r="AU5" s="173"/>
      <c r="AV5" s="173"/>
      <c r="AW5" s="173"/>
      <c r="AX5" s="173"/>
      <c r="AY5" s="173"/>
      <c r="AZ5" s="173"/>
      <c r="BA5" s="17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5">
      <c r="BE6" s="14"/>
      <c r="BF6" s="14"/>
      <c r="BG6" s="14"/>
      <c r="BH6" s="14"/>
      <c r="BI6" s="14"/>
      <c r="BJ6" s="14"/>
      <c r="BK6" s="14"/>
      <c r="BL6" s="14"/>
    </row>
    <row r="7" spans="1:79" ht="13.95" customHeight="1" x14ac:dyDescent="0.25">
      <c r="A7" s="11" t="s">
        <v>162</v>
      </c>
      <c r="B7" s="176" t="s">
        <v>268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8"/>
      <c r="AH7" s="169">
        <v>111</v>
      </c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5"/>
      <c r="BC7" s="172" t="s">
        <v>209</v>
      </c>
      <c r="BD7" s="169"/>
      <c r="BE7" s="169"/>
      <c r="BF7" s="169"/>
      <c r="BG7" s="169"/>
      <c r="BH7" s="169"/>
      <c r="BI7" s="169"/>
      <c r="BJ7" s="16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5">
      <c r="A8" s="177" t="s">
        <v>155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7"/>
      <c r="AH8" s="173" t="s">
        <v>163</v>
      </c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3"/>
      <c r="BC8" s="173" t="s">
        <v>157</v>
      </c>
      <c r="BD8" s="173"/>
      <c r="BE8" s="173"/>
      <c r="BF8" s="173"/>
      <c r="BG8" s="173"/>
      <c r="BH8" s="173"/>
      <c r="BI8" s="173"/>
      <c r="BJ8" s="17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7.6" customHeight="1" x14ac:dyDescent="0.25">
      <c r="A10" s="11" t="s">
        <v>164</v>
      </c>
      <c r="B10" s="169">
        <v>1115032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N10" s="169">
        <v>5032</v>
      </c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5"/>
      <c r="AA10" s="170" t="s">
        <v>248</v>
      </c>
      <c r="AB10" s="170"/>
      <c r="AC10" s="170"/>
      <c r="AD10" s="170"/>
      <c r="AE10" s="170"/>
      <c r="AF10" s="170"/>
      <c r="AG10" s="170"/>
      <c r="AH10" s="170"/>
      <c r="AI10" s="170"/>
      <c r="AJ10" s="15"/>
      <c r="AK10" s="171" t="s">
        <v>247</v>
      </c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20"/>
      <c r="BL10" s="172">
        <v>22564000000</v>
      </c>
      <c r="BM10" s="169"/>
      <c r="BN10" s="169"/>
      <c r="BO10" s="169"/>
      <c r="BP10" s="169"/>
      <c r="BQ10" s="169"/>
      <c r="BR10" s="169"/>
      <c r="BS10" s="16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5">
      <c r="B11" s="173" t="s">
        <v>165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N11" s="173" t="s">
        <v>167</v>
      </c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3"/>
      <c r="AA11" s="174" t="s">
        <v>168</v>
      </c>
      <c r="AB11" s="174"/>
      <c r="AC11" s="174"/>
      <c r="AD11" s="174"/>
      <c r="AE11" s="174"/>
      <c r="AF11" s="174"/>
      <c r="AG11" s="174"/>
      <c r="AH11" s="174"/>
      <c r="AI11" s="174"/>
      <c r="AJ11" s="13"/>
      <c r="AK11" s="175" t="s">
        <v>166</v>
      </c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9"/>
      <c r="BL11" s="173" t="s">
        <v>158</v>
      </c>
      <c r="BM11" s="173"/>
      <c r="BN11" s="173"/>
      <c r="BO11" s="173"/>
      <c r="BP11" s="173"/>
      <c r="BQ11" s="173"/>
      <c r="BR11" s="173"/>
      <c r="BS11" s="17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5">
      <c r="A13" s="113" t="s">
        <v>235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</row>
    <row r="14" spans="1:79" ht="14.25" customHeight="1" x14ac:dyDescent="0.25">
      <c r="A14" s="113" t="s">
        <v>148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</row>
    <row r="15" spans="1:79" ht="41.4" customHeight="1" x14ac:dyDescent="0.25">
      <c r="A15" s="121" t="s">
        <v>204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</row>
    <row r="16" spans="1:79" ht="1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3">
      <c r="A17" s="168" t="s">
        <v>149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</row>
    <row r="18" spans="1:79" ht="15" customHeight="1" x14ac:dyDescent="0.25">
      <c r="A18" s="121" t="s">
        <v>205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</row>
    <row r="19" spans="1:79" ht="1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5">
      <c r="A20" s="113" t="s">
        <v>150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</row>
    <row r="21" spans="1:79" ht="27.6" customHeight="1" x14ac:dyDescent="0.25">
      <c r="A21" s="121" t="s">
        <v>206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</row>
    <row r="22" spans="1:79" ht="1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5">
      <c r="A23" s="113" t="s">
        <v>151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</row>
    <row r="24" spans="1:79" ht="14.25" customHeight="1" x14ac:dyDescent="0.25">
      <c r="A24" s="164" t="s">
        <v>220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</row>
    <row r="25" spans="1:79" ht="15" customHeight="1" x14ac:dyDescent="0.25">
      <c r="A25" s="116" t="s">
        <v>210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</row>
    <row r="26" spans="1:79" ht="23.1" customHeight="1" x14ac:dyDescent="0.25">
      <c r="A26" s="146" t="s">
        <v>2</v>
      </c>
      <c r="B26" s="147"/>
      <c r="C26" s="147"/>
      <c r="D26" s="150"/>
      <c r="E26" s="146" t="s">
        <v>19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45" t="s">
        <v>211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214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221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5">
      <c r="A27" s="148"/>
      <c r="B27" s="149"/>
      <c r="C27" s="149"/>
      <c r="D27" s="151"/>
      <c r="E27" s="148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00" t="s">
        <v>4</v>
      </c>
      <c r="V27" s="101"/>
      <c r="W27" s="101"/>
      <c r="X27" s="101"/>
      <c r="Y27" s="102"/>
      <c r="Z27" s="100" t="s">
        <v>3</v>
      </c>
      <c r="AA27" s="101"/>
      <c r="AB27" s="101"/>
      <c r="AC27" s="101"/>
      <c r="AD27" s="102"/>
      <c r="AE27" s="77" t="s">
        <v>116</v>
      </c>
      <c r="AF27" s="98"/>
      <c r="AG27" s="98"/>
      <c r="AH27" s="99"/>
      <c r="AI27" s="100" t="s">
        <v>5</v>
      </c>
      <c r="AJ27" s="101"/>
      <c r="AK27" s="101"/>
      <c r="AL27" s="101"/>
      <c r="AM27" s="102"/>
      <c r="AN27" s="100" t="s">
        <v>4</v>
      </c>
      <c r="AO27" s="101"/>
      <c r="AP27" s="101"/>
      <c r="AQ27" s="101"/>
      <c r="AR27" s="102"/>
      <c r="AS27" s="100" t="s">
        <v>3</v>
      </c>
      <c r="AT27" s="101"/>
      <c r="AU27" s="101"/>
      <c r="AV27" s="101"/>
      <c r="AW27" s="102"/>
      <c r="AX27" s="77" t="s">
        <v>116</v>
      </c>
      <c r="AY27" s="98"/>
      <c r="AZ27" s="98"/>
      <c r="BA27" s="99"/>
      <c r="BB27" s="100" t="s">
        <v>96</v>
      </c>
      <c r="BC27" s="101"/>
      <c r="BD27" s="101"/>
      <c r="BE27" s="101"/>
      <c r="BF27" s="102"/>
      <c r="BG27" s="100" t="s">
        <v>4</v>
      </c>
      <c r="BH27" s="101"/>
      <c r="BI27" s="101"/>
      <c r="BJ27" s="101"/>
      <c r="BK27" s="102"/>
      <c r="BL27" s="100" t="s">
        <v>3</v>
      </c>
      <c r="BM27" s="101"/>
      <c r="BN27" s="101"/>
      <c r="BO27" s="101"/>
      <c r="BP27" s="102"/>
      <c r="BQ27" s="77" t="s">
        <v>116</v>
      </c>
      <c r="BR27" s="98"/>
      <c r="BS27" s="98"/>
      <c r="BT27" s="99"/>
      <c r="BU27" s="100" t="s">
        <v>97</v>
      </c>
      <c r="BV27" s="101"/>
      <c r="BW27" s="101"/>
      <c r="BX27" s="101"/>
      <c r="BY27" s="102"/>
    </row>
    <row r="28" spans="1:79" ht="15" customHeight="1" x14ac:dyDescent="0.25">
      <c r="A28" s="100">
        <v>1</v>
      </c>
      <c r="B28" s="101"/>
      <c r="C28" s="101"/>
      <c r="D28" s="102"/>
      <c r="E28" s="100">
        <v>2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0">
        <v>3</v>
      </c>
      <c r="V28" s="101"/>
      <c r="W28" s="101"/>
      <c r="X28" s="101"/>
      <c r="Y28" s="102"/>
      <c r="Z28" s="100">
        <v>4</v>
      </c>
      <c r="AA28" s="101"/>
      <c r="AB28" s="101"/>
      <c r="AC28" s="101"/>
      <c r="AD28" s="102"/>
      <c r="AE28" s="100">
        <v>5</v>
      </c>
      <c r="AF28" s="101"/>
      <c r="AG28" s="101"/>
      <c r="AH28" s="102"/>
      <c r="AI28" s="100">
        <v>6</v>
      </c>
      <c r="AJ28" s="101"/>
      <c r="AK28" s="101"/>
      <c r="AL28" s="101"/>
      <c r="AM28" s="102"/>
      <c r="AN28" s="100">
        <v>7</v>
      </c>
      <c r="AO28" s="101"/>
      <c r="AP28" s="101"/>
      <c r="AQ28" s="101"/>
      <c r="AR28" s="102"/>
      <c r="AS28" s="100">
        <v>8</v>
      </c>
      <c r="AT28" s="101"/>
      <c r="AU28" s="101"/>
      <c r="AV28" s="101"/>
      <c r="AW28" s="102"/>
      <c r="AX28" s="100">
        <v>9</v>
      </c>
      <c r="AY28" s="101"/>
      <c r="AZ28" s="101"/>
      <c r="BA28" s="102"/>
      <c r="BB28" s="100">
        <v>10</v>
      </c>
      <c r="BC28" s="101"/>
      <c r="BD28" s="101"/>
      <c r="BE28" s="101"/>
      <c r="BF28" s="102"/>
      <c r="BG28" s="100">
        <v>11</v>
      </c>
      <c r="BH28" s="101"/>
      <c r="BI28" s="101"/>
      <c r="BJ28" s="101"/>
      <c r="BK28" s="102"/>
      <c r="BL28" s="100">
        <v>12</v>
      </c>
      <c r="BM28" s="101"/>
      <c r="BN28" s="101"/>
      <c r="BO28" s="101"/>
      <c r="BP28" s="102"/>
      <c r="BQ28" s="100">
        <v>13</v>
      </c>
      <c r="BR28" s="101"/>
      <c r="BS28" s="101"/>
      <c r="BT28" s="102"/>
      <c r="BU28" s="100">
        <v>14</v>
      </c>
      <c r="BV28" s="101"/>
      <c r="BW28" s="101"/>
      <c r="BX28" s="101"/>
      <c r="BY28" s="102"/>
    </row>
    <row r="29" spans="1:79" ht="13.5" hidden="1" customHeight="1" x14ac:dyDescent="0.25">
      <c r="A29" s="86" t="s">
        <v>56</v>
      </c>
      <c r="B29" s="87"/>
      <c r="C29" s="87"/>
      <c r="D29" s="136"/>
      <c r="E29" s="86" t="s">
        <v>57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165" t="s">
        <v>65</v>
      </c>
      <c r="V29" s="166"/>
      <c r="W29" s="166"/>
      <c r="X29" s="166"/>
      <c r="Y29" s="167"/>
      <c r="Z29" s="165" t="s">
        <v>66</v>
      </c>
      <c r="AA29" s="166"/>
      <c r="AB29" s="166"/>
      <c r="AC29" s="166"/>
      <c r="AD29" s="167"/>
      <c r="AE29" s="86" t="s">
        <v>91</v>
      </c>
      <c r="AF29" s="87"/>
      <c r="AG29" s="87"/>
      <c r="AH29" s="136"/>
      <c r="AI29" s="143" t="s">
        <v>170</v>
      </c>
      <c r="AJ29" s="144"/>
      <c r="AK29" s="144"/>
      <c r="AL29" s="144"/>
      <c r="AM29" s="145"/>
      <c r="AN29" s="86" t="s">
        <v>67</v>
      </c>
      <c r="AO29" s="87"/>
      <c r="AP29" s="87"/>
      <c r="AQ29" s="87"/>
      <c r="AR29" s="136"/>
      <c r="AS29" s="86" t="s">
        <v>68</v>
      </c>
      <c r="AT29" s="87"/>
      <c r="AU29" s="87"/>
      <c r="AV29" s="87"/>
      <c r="AW29" s="136"/>
      <c r="AX29" s="86" t="s">
        <v>92</v>
      </c>
      <c r="AY29" s="87"/>
      <c r="AZ29" s="87"/>
      <c r="BA29" s="136"/>
      <c r="BB29" s="143" t="s">
        <v>170</v>
      </c>
      <c r="BC29" s="144"/>
      <c r="BD29" s="144"/>
      <c r="BE29" s="144"/>
      <c r="BF29" s="145"/>
      <c r="BG29" s="86" t="s">
        <v>58</v>
      </c>
      <c r="BH29" s="87"/>
      <c r="BI29" s="87"/>
      <c r="BJ29" s="87"/>
      <c r="BK29" s="136"/>
      <c r="BL29" s="86" t="s">
        <v>59</v>
      </c>
      <c r="BM29" s="87"/>
      <c r="BN29" s="87"/>
      <c r="BO29" s="87"/>
      <c r="BP29" s="136"/>
      <c r="BQ29" s="86" t="s">
        <v>93</v>
      </c>
      <c r="BR29" s="87"/>
      <c r="BS29" s="87"/>
      <c r="BT29" s="136"/>
      <c r="BU29" s="143" t="s">
        <v>170</v>
      </c>
      <c r="BV29" s="144"/>
      <c r="BW29" s="144"/>
      <c r="BX29" s="144"/>
      <c r="BY29" s="145"/>
      <c r="CA29" t="s">
        <v>21</v>
      </c>
    </row>
    <row r="30" spans="1:79" s="25" customFormat="1" ht="13.2" customHeight="1" x14ac:dyDescent="0.25">
      <c r="A30" s="49"/>
      <c r="B30" s="50"/>
      <c r="C30" s="50"/>
      <c r="D30" s="51"/>
      <c r="E30" s="65" t="s">
        <v>172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53">
        <v>4273185</v>
      </c>
      <c r="V30" s="53"/>
      <c r="W30" s="53"/>
      <c r="X30" s="53"/>
      <c r="Y30" s="53"/>
      <c r="Z30" s="53" t="s">
        <v>173</v>
      </c>
      <c r="AA30" s="53"/>
      <c r="AB30" s="53"/>
      <c r="AC30" s="53"/>
      <c r="AD30" s="53"/>
      <c r="AE30" s="95" t="s">
        <v>173</v>
      </c>
      <c r="AF30" s="96"/>
      <c r="AG30" s="96"/>
      <c r="AH30" s="97"/>
      <c r="AI30" s="95">
        <f>IF(ISNUMBER(U30),U30,0)+IF(ISNUMBER(Z30),Z30,0)</f>
        <v>4273185</v>
      </c>
      <c r="AJ30" s="96"/>
      <c r="AK30" s="96"/>
      <c r="AL30" s="96"/>
      <c r="AM30" s="97"/>
      <c r="AN30" s="95">
        <v>6478069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6478069</v>
      </c>
      <c r="BC30" s="96"/>
      <c r="BD30" s="96"/>
      <c r="BE30" s="96"/>
      <c r="BF30" s="97"/>
      <c r="BG30" s="95">
        <f>3496166+1907568+2693856</f>
        <v>8097590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8097590</v>
      </c>
      <c r="BV30" s="96"/>
      <c r="BW30" s="96"/>
      <c r="BX30" s="96"/>
      <c r="BY30" s="97"/>
      <c r="CA30" s="25" t="s">
        <v>22</v>
      </c>
    </row>
    <row r="31" spans="1:79" s="25" customFormat="1" ht="26.4" customHeight="1" x14ac:dyDescent="0.25">
      <c r="A31" s="49"/>
      <c r="B31" s="50"/>
      <c r="C31" s="50"/>
      <c r="D31" s="51"/>
      <c r="E31" s="65" t="s">
        <v>174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53" t="s">
        <v>173</v>
      </c>
      <c r="V31" s="53"/>
      <c r="W31" s="53"/>
      <c r="X31" s="53"/>
      <c r="Y31" s="53"/>
      <c r="Z31" s="53">
        <v>0</v>
      </c>
      <c r="AA31" s="53"/>
      <c r="AB31" s="53"/>
      <c r="AC31" s="53"/>
      <c r="AD31" s="53"/>
      <c r="AE31" s="95">
        <v>0</v>
      </c>
      <c r="AF31" s="96"/>
      <c r="AG31" s="96"/>
      <c r="AH31" s="97"/>
      <c r="AI31" s="95">
        <f>IF(ISNUMBER(U31),U31,0)+IF(ISNUMBER(Z31),Z31,0)</f>
        <v>0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468600</v>
      </c>
      <c r="AT31" s="96"/>
      <c r="AU31" s="96"/>
      <c r="AV31" s="96"/>
      <c r="AW31" s="97"/>
      <c r="AX31" s="95">
        <v>468600</v>
      </c>
      <c r="AY31" s="96"/>
      <c r="AZ31" s="96"/>
      <c r="BA31" s="97"/>
      <c r="BB31" s="95">
        <f>IF(ISNUMBER(AN31),AN31,0)+IF(ISNUMBER(AS31),AS31,0)</f>
        <v>468600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15200</v>
      </c>
      <c r="BM31" s="96"/>
      <c r="BN31" s="96"/>
      <c r="BO31" s="96"/>
      <c r="BP31" s="97"/>
      <c r="BQ31" s="95">
        <v>15200</v>
      </c>
      <c r="BR31" s="96"/>
      <c r="BS31" s="96"/>
      <c r="BT31" s="97"/>
      <c r="BU31" s="95">
        <f>IF(ISNUMBER(BG31),BG31,0)+IF(ISNUMBER(BL31),BL31,0)</f>
        <v>15200</v>
      </c>
      <c r="BV31" s="96"/>
      <c r="BW31" s="96"/>
      <c r="BX31" s="96"/>
      <c r="BY31" s="97"/>
    </row>
    <row r="32" spans="1:79" s="6" customFormat="1" ht="20.399999999999999" customHeight="1" x14ac:dyDescent="0.25">
      <c r="A32" s="37"/>
      <c r="B32" s="38"/>
      <c r="C32" s="38"/>
      <c r="D32" s="39"/>
      <c r="E32" s="29" t="s">
        <v>147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40">
        <v>4273185</v>
      </c>
      <c r="V32" s="40"/>
      <c r="W32" s="40"/>
      <c r="X32" s="40"/>
      <c r="Y32" s="40"/>
      <c r="Z32" s="40">
        <v>0</v>
      </c>
      <c r="AA32" s="40"/>
      <c r="AB32" s="40"/>
      <c r="AC32" s="40"/>
      <c r="AD32" s="40"/>
      <c r="AE32" s="92">
        <v>0</v>
      </c>
      <c r="AF32" s="93"/>
      <c r="AG32" s="93"/>
      <c r="AH32" s="94"/>
      <c r="AI32" s="92">
        <f>IF(ISNUMBER(U32),U32,0)+IF(ISNUMBER(Z32),Z32,0)</f>
        <v>4273185</v>
      </c>
      <c r="AJ32" s="93"/>
      <c r="AK32" s="93"/>
      <c r="AL32" s="93"/>
      <c r="AM32" s="94"/>
      <c r="AN32" s="92">
        <v>6478069</v>
      </c>
      <c r="AO32" s="93"/>
      <c r="AP32" s="93"/>
      <c r="AQ32" s="93"/>
      <c r="AR32" s="94"/>
      <c r="AS32" s="92">
        <v>468600</v>
      </c>
      <c r="AT32" s="93"/>
      <c r="AU32" s="93"/>
      <c r="AV32" s="93"/>
      <c r="AW32" s="94"/>
      <c r="AX32" s="92">
        <v>468600</v>
      </c>
      <c r="AY32" s="93"/>
      <c r="AZ32" s="93"/>
      <c r="BA32" s="94"/>
      <c r="BB32" s="92">
        <f>IF(ISNUMBER(AN32),AN32,0)+IF(ISNUMBER(AS32),AS32,0)</f>
        <v>6946669</v>
      </c>
      <c r="BC32" s="93"/>
      <c r="BD32" s="93"/>
      <c r="BE32" s="93"/>
      <c r="BF32" s="94"/>
      <c r="BG32" s="92">
        <f>BG30</f>
        <v>8097590</v>
      </c>
      <c r="BH32" s="93"/>
      <c r="BI32" s="93"/>
      <c r="BJ32" s="93"/>
      <c r="BK32" s="94"/>
      <c r="BL32" s="92">
        <f>BL31</f>
        <v>15200</v>
      </c>
      <c r="BM32" s="93"/>
      <c r="BN32" s="93"/>
      <c r="BO32" s="93"/>
      <c r="BP32" s="94"/>
      <c r="BQ32" s="92">
        <f>BQ31</f>
        <v>15200</v>
      </c>
      <c r="BR32" s="93"/>
      <c r="BS32" s="93"/>
      <c r="BT32" s="94"/>
      <c r="BU32" s="92">
        <f>IF(ISNUMBER(BG32),BG32,0)+IF(ISNUMBER(BL32),BL32,0)</f>
        <v>8112790</v>
      </c>
      <c r="BV32" s="93"/>
      <c r="BW32" s="93"/>
      <c r="BX32" s="93"/>
      <c r="BY32" s="94"/>
    </row>
    <row r="34" spans="1:79" ht="14.25" customHeight="1" x14ac:dyDescent="0.25">
      <c r="A34" s="164" t="s">
        <v>236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</row>
    <row r="35" spans="1:79" ht="15" customHeight="1" x14ac:dyDescent="0.25">
      <c r="A35" s="126" t="s">
        <v>210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</row>
    <row r="36" spans="1:79" ht="22.5" customHeight="1" x14ac:dyDescent="0.25">
      <c r="A36" s="146" t="s">
        <v>2</v>
      </c>
      <c r="B36" s="147"/>
      <c r="C36" s="147"/>
      <c r="D36" s="150"/>
      <c r="E36" s="146" t="s">
        <v>19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50"/>
      <c r="X36" s="100" t="s">
        <v>232</v>
      </c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2"/>
      <c r="AR36" s="45" t="s">
        <v>237</v>
      </c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</row>
    <row r="37" spans="1:79" ht="40.950000000000003" customHeight="1" x14ac:dyDescent="0.25">
      <c r="A37" s="148"/>
      <c r="B37" s="149"/>
      <c r="C37" s="149"/>
      <c r="D37" s="151"/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51"/>
      <c r="X37" s="45" t="s">
        <v>4</v>
      </c>
      <c r="Y37" s="45"/>
      <c r="Z37" s="45"/>
      <c r="AA37" s="45"/>
      <c r="AB37" s="45"/>
      <c r="AC37" s="45" t="s">
        <v>3</v>
      </c>
      <c r="AD37" s="45"/>
      <c r="AE37" s="45"/>
      <c r="AF37" s="45"/>
      <c r="AG37" s="45"/>
      <c r="AH37" s="77" t="s">
        <v>116</v>
      </c>
      <c r="AI37" s="98"/>
      <c r="AJ37" s="98"/>
      <c r="AK37" s="98"/>
      <c r="AL37" s="99"/>
      <c r="AM37" s="100" t="s">
        <v>5</v>
      </c>
      <c r="AN37" s="101"/>
      <c r="AO37" s="101"/>
      <c r="AP37" s="101"/>
      <c r="AQ37" s="102"/>
      <c r="AR37" s="100" t="s">
        <v>4</v>
      </c>
      <c r="AS37" s="101"/>
      <c r="AT37" s="101"/>
      <c r="AU37" s="101"/>
      <c r="AV37" s="102"/>
      <c r="AW37" s="100" t="s">
        <v>3</v>
      </c>
      <c r="AX37" s="101"/>
      <c r="AY37" s="101"/>
      <c r="AZ37" s="101"/>
      <c r="BA37" s="102"/>
      <c r="BB37" s="77" t="s">
        <v>116</v>
      </c>
      <c r="BC37" s="98"/>
      <c r="BD37" s="98"/>
      <c r="BE37" s="98"/>
      <c r="BF37" s="99"/>
      <c r="BG37" s="100" t="s">
        <v>96</v>
      </c>
      <c r="BH37" s="101"/>
      <c r="BI37" s="101"/>
      <c r="BJ37" s="101"/>
      <c r="BK37" s="102"/>
    </row>
    <row r="38" spans="1:79" ht="15" customHeight="1" x14ac:dyDescent="0.25">
      <c r="A38" s="100">
        <v>1</v>
      </c>
      <c r="B38" s="101"/>
      <c r="C38" s="101"/>
      <c r="D38" s="102"/>
      <c r="E38" s="100">
        <v>2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X38" s="45">
        <v>3</v>
      </c>
      <c r="Y38" s="45"/>
      <c r="Z38" s="45"/>
      <c r="AA38" s="45"/>
      <c r="AB38" s="45"/>
      <c r="AC38" s="45">
        <v>4</v>
      </c>
      <c r="AD38" s="45"/>
      <c r="AE38" s="45"/>
      <c r="AF38" s="45"/>
      <c r="AG38" s="45"/>
      <c r="AH38" s="45">
        <v>5</v>
      </c>
      <c r="AI38" s="45"/>
      <c r="AJ38" s="45"/>
      <c r="AK38" s="45"/>
      <c r="AL38" s="45"/>
      <c r="AM38" s="45">
        <v>6</v>
      </c>
      <c r="AN38" s="45"/>
      <c r="AO38" s="45"/>
      <c r="AP38" s="45"/>
      <c r="AQ38" s="45"/>
      <c r="AR38" s="100">
        <v>7</v>
      </c>
      <c r="AS38" s="101"/>
      <c r="AT38" s="101"/>
      <c r="AU38" s="101"/>
      <c r="AV38" s="102"/>
      <c r="AW38" s="100">
        <v>8</v>
      </c>
      <c r="AX38" s="101"/>
      <c r="AY38" s="101"/>
      <c r="AZ38" s="101"/>
      <c r="BA38" s="102"/>
      <c r="BB38" s="100">
        <v>9</v>
      </c>
      <c r="BC38" s="101"/>
      <c r="BD38" s="101"/>
      <c r="BE38" s="101"/>
      <c r="BF38" s="102"/>
      <c r="BG38" s="100">
        <v>10</v>
      </c>
      <c r="BH38" s="101"/>
      <c r="BI38" s="101"/>
      <c r="BJ38" s="101"/>
      <c r="BK38" s="102"/>
    </row>
    <row r="39" spans="1:79" ht="20.25" hidden="1" customHeight="1" x14ac:dyDescent="0.25">
      <c r="A39" s="86" t="s">
        <v>56</v>
      </c>
      <c r="B39" s="87"/>
      <c r="C39" s="87"/>
      <c r="D39" s="136"/>
      <c r="E39" s="86" t="s">
        <v>57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136"/>
      <c r="X39" s="42" t="s">
        <v>60</v>
      </c>
      <c r="Y39" s="42"/>
      <c r="Z39" s="42"/>
      <c r="AA39" s="42"/>
      <c r="AB39" s="42"/>
      <c r="AC39" s="42" t="s">
        <v>61</v>
      </c>
      <c r="AD39" s="42"/>
      <c r="AE39" s="42"/>
      <c r="AF39" s="42"/>
      <c r="AG39" s="42"/>
      <c r="AH39" s="86" t="s">
        <v>94</v>
      </c>
      <c r="AI39" s="87"/>
      <c r="AJ39" s="87"/>
      <c r="AK39" s="87"/>
      <c r="AL39" s="136"/>
      <c r="AM39" s="143" t="s">
        <v>171</v>
      </c>
      <c r="AN39" s="144"/>
      <c r="AO39" s="144"/>
      <c r="AP39" s="144"/>
      <c r="AQ39" s="145"/>
      <c r="AR39" s="86" t="s">
        <v>62</v>
      </c>
      <c r="AS39" s="87"/>
      <c r="AT39" s="87"/>
      <c r="AU39" s="87"/>
      <c r="AV39" s="136"/>
      <c r="AW39" s="86" t="s">
        <v>63</v>
      </c>
      <c r="AX39" s="87"/>
      <c r="AY39" s="87"/>
      <c r="AZ39" s="87"/>
      <c r="BA39" s="136"/>
      <c r="BB39" s="86" t="s">
        <v>95</v>
      </c>
      <c r="BC39" s="87"/>
      <c r="BD39" s="87"/>
      <c r="BE39" s="87"/>
      <c r="BF39" s="136"/>
      <c r="BG39" s="143" t="s">
        <v>171</v>
      </c>
      <c r="BH39" s="144"/>
      <c r="BI39" s="144"/>
      <c r="BJ39" s="144"/>
      <c r="BK39" s="145"/>
      <c r="CA39" t="s">
        <v>23</v>
      </c>
    </row>
    <row r="40" spans="1:79" s="25" customFormat="1" ht="22.95" customHeight="1" x14ac:dyDescent="0.25">
      <c r="A40" s="49"/>
      <c r="B40" s="50"/>
      <c r="C40" s="50"/>
      <c r="D40" s="51"/>
      <c r="E40" s="65" t="s">
        <v>172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7"/>
      <c r="X40" s="95">
        <f>3830472+2121650+3022026</f>
        <v>8974148</v>
      </c>
      <c r="Y40" s="96"/>
      <c r="Z40" s="96"/>
      <c r="AA40" s="96"/>
      <c r="AB40" s="97"/>
      <c r="AC40" s="95" t="s">
        <v>173</v>
      </c>
      <c r="AD40" s="96"/>
      <c r="AE40" s="96"/>
      <c r="AF40" s="96"/>
      <c r="AG40" s="97"/>
      <c r="AH40" s="95" t="s">
        <v>173</v>
      </c>
      <c r="AI40" s="96"/>
      <c r="AJ40" s="96"/>
      <c r="AK40" s="96"/>
      <c r="AL40" s="97"/>
      <c r="AM40" s="95">
        <f>IF(ISNUMBER(X40),X40,0)+IF(ISNUMBER(AC40),AC40,0)</f>
        <v>8974148</v>
      </c>
      <c r="AN40" s="96"/>
      <c r="AO40" s="96"/>
      <c r="AP40" s="96"/>
      <c r="AQ40" s="97"/>
      <c r="AR40" s="95">
        <f>4083691+2266501+3232668</f>
        <v>9582860</v>
      </c>
      <c r="AS40" s="96"/>
      <c r="AT40" s="96"/>
      <c r="AU40" s="96"/>
      <c r="AV40" s="97"/>
      <c r="AW40" s="95" t="s">
        <v>173</v>
      </c>
      <c r="AX40" s="96"/>
      <c r="AY40" s="96"/>
      <c r="AZ40" s="96"/>
      <c r="BA40" s="97"/>
      <c r="BB40" s="95" t="s">
        <v>173</v>
      </c>
      <c r="BC40" s="96"/>
      <c r="BD40" s="96"/>
      <c r="BE40" s="96"/>
      <c r="BF40" s="97"/>
      <c r="BG40" s="53">
        <f>IF(ISNUMBER(AR40),AR40,0)+IF(ISNUMBER(AW40),AW40,0)</f>
        <v>9582860</v>
      </c>
      <c r="BH40" s="53"/>
      <c r="BI40" s="53"/>
      <c r="BJ40" s="53"/>
      <c r="BK40" s="53"/>
      <c r="CA40" s="25" t="s">
        <v>24</v>
      </c>
    </row>
    <row r="41" spans="1:79" s="25" customFormat="1" ht="27" customHeight="1" x14ac:dyDescent="0.25">
      <c r="A41" s="49"/>
      <c r="B41" s="50"/>
      <c r="C41" s="50"/>
      <c r="D41" s="51"/>
      <c r="E41" s="65" t="s">
        <v>174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7"/>
      <c r="X41" s="95" t="s">
        <v>173</v>
      </c>
      <c r="Y41" s="96"/>
      <c r="Z41" s="96"/>
      <c r="AA41" s="96"/>
      <c r="AB41" s="97"/>
      <c r="AC41" s="95">
        <v>0</v>
      </c>
      <c r="AD41" s="96"/>
      <c r="AE41" s="96"/>
      <c r="AF41" s="96"/>
      <c r="AG41" s="97"/>
      <c r="AH41" s="95">
        <v>0</v>
      </c>
      <c r="AI41" s="96"/>
      <c r="AJ41" s="96"/>
      <c r="AK41" s="96"/>
      <c r="AL41" s="97"/>
      <c r="AM41" s="95">
        <f>IF(ISNUMBER(X41),X41,0)+IF(ISNUMBER(AC41),AC41,0)</f>
        <v>0</v>
      </c>
      <c r="AN41" s="96"/>
      <c r="AO41" s="96"/>
      <c r="AP41" s="96"/>
      <c r="AQ41" s="97"/>
      <c r="AR41" s="95" t="s">
        <v>173</v>
      </c>
      <c r="AS41" s="96"/>
      <c r="AT41" s="96"/>
      <c r="AU41" s="96"/>
      <c r="AV41" s="97"/>
      <c r="AW41" s="95">
        <v>0</v>
      </c>
      <c r="AX41" s="96"/>
      <c r="AY41" s="96"/>
      <c r="AZ41" s="96"/>
      <c r="BA41" s="97"/>
      <c r="BB41" s="95">
        <v>0</v>
      </c>
      <c r="BC41" s="96"/>
      <c r="BD41" s="96"/>
      <c r="BE41" s="96"/>
      <c r="BF41" s="97"/>
      <c r="BG41" s="53">
        <f>IF(ISNUMBER(AR41),AR41,0)+IF(ISNUMBER(AW41),AW41,0)</f>
        <v>0</v>
      </c>
      <c r="BH41" s="53"/>
      <c r="BI41" s="53"/>
      <c r="BJ41" s="53"/>
      <c r="BK41" s="53"/>
    </row>
    <row r="42" spans="1:79" s="6" customFormat="1" ht="20.399999999999999" customHeight="1" x14ac:dyDescent="0.25">
      <c r="A42" s="37"/>
      <c r="B42" s="38"/>
      <c r="C42" s="38"/>
      <c r="D42" s="39"/>
      <c r="E42" s="29" t="s">
        <v>147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92">
        <f>X40</f>
        <v>8974148</v>
      </c>
      <c r="Y42" s="93"/>
      <c r="Z42" s="93"/>
      <c r="AA42" s="93"/>
      <c r="AB42" s="94"/>
      <c r="AC42" s="92">
        <v>0</v>
      </c>
      <c r="AD42" s="93"/>
      <c r="AE42" s="93"/>
      <c r="AF42" s="93"/>
      <c r="AG42" s="94"/>
      <c r="AH42" s="92">
        <v>0</v>
      </c>
      <c r="AI42" s="93"/>
      <c r="AJ42" s="93"/>
      <c r="AK42" s="93"/>
      <c r="AL42" s="94"/>
      <c r="AM42" s="92">
        <f>IF(ISNUMBER(X42),X42,0)+IF(ISNUMBER(AC42),AC42,0)</f>
        <v>8974148</v>
      </c>
      <c r="AN42" s="93"/>
      <c r="AO42" s="93"/>
      <c r="AP42" s="93"/>
      <c r="AQ42" s="94"/>
      <c r="AR42" s="92">
        <f>AR40</f>
        <v>9582860</v>
      </c>
      <c r="AS42" s="93"/>
      <c r="AT42" s="93"/>
      <c r="AU42" s="93"/>
      <c r="AV42" s="94"/>
      <c r="AW42" s="92">
        <v>0</v>
      </c>
      <c r="AX42" s="93"/>
      <c r="AY42" s="93"/>
      <c r="AZ42" s="93"/>
      <c r="BA42" s="94"/>
      <c r="BB42" s="92">
        <v>0</v>
      </c>
      <c r="BC42" s="93"/>
      <c r="BD42" s="93"/>
      <c r="BE42" s="93"/>
      <c r="BF42" s="94"/>
      <c r="BG42" s="40">
        <f>IF(ISNUMBER(AR42),AR42,0)+IF(ISNUMBER(AW42),AW42,0)</f>
        <v>9582860</v>
      </c>
      <c r="BH42" s="40"/>
      <c r="BI42" s="40"/>
      <c r="BJ42" s="40"/>
      <c r="BK42" s="40"/>
    </row>
    <row r="43" spans="1:79" s="4" customFormat="1" ht="12.75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</row>
    <row r="45" spans="1:79" s="3" customFormat="1" ht="14.25" customHeight="1" x14ac:dyDescent="0.25">
      <c r="A45" s="113" t="s">
        <v>117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9"/>
    </row>
    <row r="46" spans="1:79" ht="14.25" customHeight="1" x14ac:dyDescent="0.25">
      <c r="A46" s="113" t="s">
        <v>222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</row>
    <row r="47" spans="1:79" ht="15" customHeight="1" x14ac:dyDescent="0.25">
      <c r="A47" s="116" t="s">
        <v>210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</row>
    <row r="48" spans="1:79" ht="23.1" customHeight="1" x14ac:dyDescent="0.25">
      <c r="A48" s="155" t="s">
        <v>118</v>
      </c>
      <c r="B48" s="156"/>
      <c r="C48" s="156"/>
      <c r="D48" s="157"/>
      <c r="E48" s="45" t="s">
        <v>19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100" t="s">
        <v>211</v>
      </c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2"/>
      <c r="AN48" s="100" t="s">
        <v>214</v>
      </c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2"/>
      <c r="BG48" s="100" t="s">
        <v>221</v>
      </c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</row>
    <row r="49" spans="1:79" ht="48.75" customHeight="1" x14ac:dyDescent="0.25">
      <c r="A49" s="158"/>
      <c r="B49" s="159"/>
      <c r="C49" s="159"/>
      <c r="D49" s="160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100" t="s">
        <v>4</v>
      </c>
      <c r="V49" s="101"/>
      <c r="W49" s="101"/>
      <c r="X49" s="101"/>
      <c r="Y49" s="102"/>
      <c r="Z49" s="100" t="s">
        <v>3</v>
      </c>
      <c r="AA49" s="101"/>
      <c r="AB49" s="101"/>
      <c r="AC49" s="101"/>
      <c r="AD49" s="102"/>
      <c r="AE49" s="77" t="s">
        <v>116</v>
      </c>
      <c r="AF49" s="98"/>
      <c r="AG49" s="98"/>
      <c r="AH49" s="99"/>
      <c r="AI49" s="100" t="s">
        <v>5</v>
      </c>
      <c r="AJ49" s="101"/>
      <c r="AK49" s="101"/>
      <c r="AL49" s="101"/>
      <c r="AM49" s="102"/>
      <c r="AN49" s="100" t="s">
        <v>4</v>
      </c>
      <c r="AO49" s="101"/>
      <c r="AP49" s="101"/>
      <c r="AQ49" s="101"/>
      <c r="AR49" s="102"/>
      <c r="AS49" s="100" t="s">
        <v>3</v>
      </c>
      <c r="AT49" s="101"/>
      <c r="AU49" s="101"/>
      <c r="AV49" s="101"/>
      <c r="AW49" s="102"/>
      <c r="AX49" s="77" t="s">
        <v>116</v>
      </c>
      <c r="AY49" s="98"/>
      <c r="AZ49" s="98"/>
      <c r="BA49" s="99"/>
      <c r="BB49" s="100" t="s">
        <v>96</v>
      </c>
      <c r="BC49" s="101"/>
      <c r="BD49" s="101"/>
      <c r="BE49" s="101"/>
      <c r="BF49" s="102"/>
      <c r="BG49" s="100" t="s">
        <v>4</v>
      </c>
      <c r="BH49" s="101"/>
      <c r="BI49" s="101"/>
      <c r="BJ49" s="101"/>
      <c r="BK49" s="102"/>
      <c r="BL49" s="100" t="s">
        <v>3</v>
      </c>
      <c r="BM49" s="101"/>
      <c r="BN49" s="101"/>
      <c r="BO49" s="101"/>
      <c r="BP49" s="102"/>
      <c r="BQ49" s="77" t="s">
        <v>116</v>
      </c>
      <c r="BR49" s="98"/>
      <c r="BS49" s="98"/>
      <c r="BT49" s="99"/>
      <c r="BU49" s="100" t="s">
        <v>97</v>
      </c>
      <c r="BV49" s="101"/>
      <c r="BW49" s="101"/>
      <c r="BX49" s="101"/>
      <c r="BY49" s="102"/>
    </row>
    <row r="50" spans="1:79" ht="15" customHeight="1" x14ac:dyDescent="0.25">
      <c r="A50" s="100">
        <v>1</v>
      </c>
      <c r="B50" s="101"/>
      <c r="C50" s="101"/>
      <c r="D50" s="102"/>
      <c r="E50" s="100">
        <v>2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2"/>
      <c r="U50" s="100">
        <v>3</v>
      </c>
      <c r="V50" s="101"/>
      <c r="W50" s="101"/>
      <c r="X50" s="101"/>
      <c r="Y50" s="102"/>
      <c r="Z50" s="100">
        <v>4</v>
      </c>
      <c r="AA50" s="101"/>
      <c r="AB50" s="101"/>
      <c r="AC50" s="101"/>
      <c r="AD50" s="102"/>
      <c r="AE50" s="100">
        <v>5</v>
      </c>
      <c r="AF50" s="101"/>
      <c r="AG50" s="101"/>
      <c r="AH50" s="102"/>
      <c r="AI50" s="100">
        <v>6</v>
      </c>
      <c r="AJ50" s="101"/>
      <c r="AK50" s="101"/>
      <c r="AL50" s="101"/>
      <c r="AM50" s="102"/>
      <c r="AN50" s="100">
        <v>7</v>
      </c>
      <c r="AO50" s="101"/>
      <c r="AP50" s="101"/>
      <c r="AQ50" s="101"/>
      <c r="AR50" s="102"/>
      <c r="AS50" s="100">
        <v>8</v>
      </c>
      <c r="AT50" s="101"/>
      <c r="AU50" s="101"/>
      <c r="AV50" s="101"/>
      <c r="AW50" s="102"/>
      <c r="AX50" s="100">
        <v>9</v>
      </c>
      <c r="AY50" s="101"/>
      <c r="AZ50" s="101"/>
      <c r="BA50" s="102"/>
      <c r="BB50" s="100">
        <v>10</v>
      </c>
      <c r="BC50" s="101"/>
      <c r="BD50" s="101"/>
      <c r="BE50" s="101"/>
      <c r="BF50" s="102"/>
      <c r="BG50" s="100">
        <v>11</v>
      </c>
      <c r="BH50" s="101"/>
      <c r="BI50" s="101"/>
      <c r="BJ50" s="101"/>
      <c r="BK50" s="102"/>
      <c r="BL50" s="100">
        <v>12</v>
      </c>
      <c r="BM50" s="101"/>
      <c r="BN50" s="101"/>
      <c r="BO50" s="101"/>
      <c r="BP50" s="102"/>
      <c r="BQ50" s="100">
        <v>13</v>
      </c>
      <c r="BR50" s="101"/>
      <c r="BS50" s="101"/>
      <c r="BT50" s="102"/>
      <c r="BU50" s="100">
        <v>14</v>
      </c>
      <c r="BV50" s="101"/>
      <c r="BW50" s="101"/>
      <c r="BX50" s="101"/>
      <c r="BY50" s="102"/>
    </row>
    <row r="51" spans="1:79" s="1" customFormat="1" ht="12.75" hidden="1" customHeight="1" x14ac:dyDescent="0.25">
      <c r="A51" s="86" t="s">
        <v>64</v>
      </c>
      <c r="B51" s="87"/>
      <c r="C51" s="87"/>
      <c r="D51" s="136"/>
      <c r="E51" s="86" t="s">
        <v>57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136"/>
      <c r="U51" s="86" t="s">
        <v>65</v>
      </c>
      <c r="V51" s="87"/>
      <c r="W51" s="87"/>
      <c r="X51" s="87"/>
      <c r="Y51" s="136"/>
      <c r="Z51" s="86" t="s">
        <v>66</v>
      </c>
      <c r="AA51" s="87"/>
      <c r="AB51" s="87"/>
      <c r="AC51" s="87"/>
      <c r="AD51" s="136"/>
      <c r="AE51" s="86" t="s">
        <v>91</v>
      </c>
      <c r="AF51" s="87"/>
      <c r="AG51" s="87"/>
      <c r="AH51" s="136"/>
      <c r="AI51" s="143" t="s">
        <v>170</v>
      </c>
      <c r="AJ51" s="144"/>
      <c r="AK51" s="144"/>
      <c r="AL51" s="144"/>
      <c r="AM51" s="145"/>
      <c r="AN51" s="86" t="s">
        <v>67</v>
      </c>
      <c r="AO51" s="87"/>
      <c r="AP51" s="87"/>
      <c r="AQ51" s="87"/>
      <c r="AR51" s="136"/>
      <c r="AS51" s="86" t="s">
        <v>68</v>
      </c>
      <c r="AT51" s="87"/>
      <c r="AU51" s="87"/>
      <c r="AV51" s="87"/>
      <c r="AW51" s="136"/>
      <c r="AX51" s="86" t="s">
        <v>92</v>
      </c>
      <c r="AY51" s="87"/>
      <c r="AZ51" s="87"/>
      <c r="BA51" s="136"/>
      <c r="BB51" s="143" t="s">
        <v>170</v>
      </c>
      <c r="BC51" s="144"/>
      <c r="BD51" s="144"/>
      <c r="BE51" s="144"/>
      <c r="BF51" s="145"/>
      <c r="BG51" s="86" t="s">
        <v>58</v>
      </c>
      <c r="BH51" s="87"/>
      <c r="BI51" s="87"/>
      <c r="BJ51" s="87"/>
      <c r="BK51" s="136"/>
      <c r="BL51" s="86" t="s">
        <v>59</v>
      </c>
      <c r="BM51" s="87"/>
      <c r="BN51" s="87"/>
      <c r="BO51" s="87"/>
      <c r="BP51" s="136"/>
      <c r="BQ51" s="86" t="s">
        <v>93</v>
      </c>
      <c r="BR51" s="87"/>
      <c r="BS51" s="87"/>
      <c r="BT51" s="136"/>
      <c r="BU51" s="143" t="s">
        <v>170</v>
      </c>
      <c r="BV51" s="144"/>
      <c r="BW51" s="144"/>
      <c r="BX51" s="144"/>
      <c r="BY51" s="145"/>
      <c r="CA51" t="s">
        <v>25</v>
      </c>
    </row>
    <row r="52" spans="1:79" s="25" customFormat="1" ht="32.4" customHeight="1" x14ac:dyDescent="0.25">
      <c r="A52" s="77">
        <v>2610</v>
      </c>
      <c r="B52" s="98"/>
      <c r="C52" s="98"/>
      <c r="D52" s="99"/>
      <c r="E52" s="65" t="s">
        <v>175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7"/>
      <c r="U52" s="95">
        <v>4273185</v>
      </c>
      <c r="V52" s="96"/>
      <c r="W52" s="96"/>
      <c r="X52" s="96"/>
      <c r="Y52" s="97"/>
      <c r="Z52" s="95">
        <v>0</v>
      </c>
      <c r="AA52" s="96"/>
      <c r="AB52" s="96"/>
      <c r="AC52" s="96"/>
      <c r="AD52" s="97"/>
      <c r="AE52" s="95">
        <v>0</v>
      </c>
      <c r="AF52" s="96"/>
      <c r="AG52" s="96"/>
      <c r="AH52" s="97"/>
      <c r="AI52" s="95">
        <f>IF(ISNUMBER(U52),U52,0)+IF(ISNUMBER(Z52),Z52,0)</f>
        <v>4273185</v>
      </c>
      <c r="AJ52" s="96"/>
      <c r="AK52" s="96"/>
      <c r="AL52" s="96"/>
      <c r="AM52" s="97"/>
      <c r="AN52" s="95">
        <v>6478069</v>
      </c>
      <c r="AO52" s="96"/>
      <c r="AP52" s="96"/>
      <c r="AQ52" s="96"/>
      <c r="AR52" s="97"/>
      <c r="AS52" s="95">
        <v>0</v>
      </c>
      <c r="AT52" s="96"/>
      <c r="AU52" s="96"/>
      <c r="AV52" s="96"/>
      <c r="AW52" s="97"/>
      <c r="AX52" s="95">
        <v>0</v>
      </c>
      <c r="AY52" s="96"/>
      <c r="AZ52" s="96"/>
      <c r="BA52" s="97"/>
      <c r="BB52" s="95">
        <f>IF(ISNUMBER(AN52),AN52,0)+IF(ISNUMBER(AS52),AS52,0)</f>
        <v>6478069</v>
      </c>
      <c r="BC52" s="96"/>
      <c r="BD52" s="96"/>
      <c r="BE52" s="96"/>
      <c r="BF52" s="97"/>
      <c r="BG52" s="95">
        <f>BG30</f>
        <v>8097590</v>
      </c>
      <c r="BH52" s="96"/>
      <c r="BI52" s="96"/>
      <c r="BJ52" s="96"/>
      <c r="BK52" s="97"/>
      <c r="BL52" s="95">
        <v>0</v>
      </c>
      <c r="BM52" s="96"/>
      <c r="BN52" s="96"/>
      <c r="BO52" s="96"/>
      <c r="BP52" s="97"/>
      <c r="BQ52" s="95">
        <v>0</v>
      </c>
      <c r="BR52" s="96"/>
      <c r="BS52" s="96"/>
      <c r="BT52" s="97"/>
      <c r="BU52" s="95">
        <f>IF(ISNUMBER(BG52),BG52,0)+IF(ISNUMBER(BL52),BL52,0)</f>
        <v>8097590</v>
      </c>
      <c r="BV52" s="96"/>
      <c r="BW52" s="96"/>
      <c r="BX52" s="96"/>
      <c r="BY52" s="97"/>
      <c r="CA52" s="25" t="s">
        <v>26</v>
      </c>
    </row>
    <row r="53" spans="1:79" s="25" customFormat="1" ht="32.4" customHeight="1" x14ac:dyDescent="0.25">
      <c r="A53" s="77">
        <v>3210</v>
      </c>
      <c r="B53" s="98"/>
      <c r="C53" s="98"/>
      <c r="D53" s="99"/>
      <c r="E53" s="65" t="s">
        <v>176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7"/>
      <c r="U53" s="95">
        <v>0</v>
      </c>
      <c r="V53" s="96"/>
      <c r="W53" s="96"/>
      <c r="X53" s="96"/>
      <c r="Y53" s="97"/>
      <c r="Z53" s="95">
        <v>0</v>
      </c>
      <c r="AA53" s="96"/>
      <c r="AB53" s="96"/>
      <c r="AC53" s="96"/>
      <c r="AD53" s="97"/>
      <c r="AE53" s="95">
        <v>0</v>
      </c>
      <c r="AF53" s="96"/>
      <c r="AG53" s="96"/>
      <c r="AH53" s="97"/>
      <c r="AI53" s="95">
        <f>IF(ISNUMBER(U53),U53,0)+IF(ISNUMBER(Z53),Z53,0)</f>
        <v>0</v>
      </c>
      <c r="AJ53" s="96"/>
      <c r="AK53" s="96"/>
      <c r="AL53" s="96"/>
      <c r="AM53" s="97"/>
      <c r="AN53" s="95">
        <v>0</v>
      </c>
      <c r="AO53" s="96"/>
      <c r="AP53" s="96"/>
      <c r="AQ53" s="96"/>
      <c r="AR53" s="97"/>
      <c r="AS53" s="95">
        <v>468600</v>
      </c>
      <c r="AT53" s="96"/>
      <c r="AU53" s="96"/>
      <c r="AV53" s="96"/>
      <c r="AW53" s="97"/>
      <c r="AX53" s="95">
        <v>468600</v>
      </c>
      <c r="AY53" s="96"/>
      <c r="AZ53" s="96"/>
      <c r="BA53" s="97"/>
      <c r="BB53" s="95">
        <f>IF(ISNUMBER(AN53),AN53,0)+IF(ISNUMBER(AS53),AS53,0)</f>
        <v>468600</v>
      </c>
      <c r="BC53" s="96"/>
      <c r="BD53" s="96"/>
      <c r="BE53" s="96"/>
      <c r="BF53" s="97"/>
      <c r="BG53" s="95">
        <v>0</v>
      </c>
      <c r="BH53" s="96"/>
      <c r="BI53" s="96"/>
      <c r="BJ53" s="96"/>
      <c r="BK53" s="97"/>
      <c r="BL53" s="95">
        <v>15200</v>
      </c>
      <c r="BM53" s="96"/>
      <c r="BN53" s="96"/>
      <c r="BO53" s="96"/>
      <c r="BP53" s="97"/>
      <c r="BQ53" s="95">
        <v>0</v>
      </c>
      <c r="BR53" s="96"/>
      <c r="BS53" s="96"/>
      <c r="BT53" s="97"/>
      <c r="BU53" s="95">
        <f>IF(ISNUMBER(BG53),BG53,0)+IF(ISNUMBER(BL53),BL53,0)</f>
        <v>15200</v>
      </c>
      <c r="BV53" s="96"/>
      <c r="BW53" s="96"/>
      <c r="BX53" s="96"/>
      <c r="BY53" s="97"/>
    </row>
    <row r="54" spans="1:79" s="6" customFormat="1" ht="17.399999999999999" customHeight="1" x14ac:dyDescent="0.25">
      <c r="A54" s="37"/>
      <c r="B54" s="38"/>
      <c r="C54" s="38"/>
      <c r="D54" s="39"/>
      <c r="E54" s="29" t="s">
        <v>147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92">
        <v>4273185</v>
      </c>
      <c r="V54" s="93"/>
      <c r="W54" s="93"/>
      <c r="X54" s="93"/>
      <c r="Y54" s="94"/>
      <c r="Z54" s="92">
        <v>0</v>
      </c>
      <c r="AA54" s="93"/>
      <c r="AB54" s="93"/>
      <c r="AC54" s="93"/>
      <c r="AD54" s="94"/>
      <c r="AE54" s="92">
        <v>0</v>
      </c>
      <c r="AF54" s="93"/>
      <c r="AG54" s="93"/>
      <c r="AH54" s="94"/>
      <c r="AI54" s="92">
        <f>IF(ISNUMBER(U54),U54,0)+IF(ISNUMBER(Z54),Z54,0)</f>
        <v>4273185</v>
      </c>
      <c r="AJ54" s="93"/>
      <c r="AK54" s="93"/>
      <c r="AL54" s="93"/>
      <c r="AM54" s="94"/>
      <c r="AN54" s="92">
        <v>6478069</v>
      </c>
      <c r="AO54" s="93"/>
      <c r="AP54" s="93"/>
      <c r="AQ54" s="93"/>
      <c r="AR54" s="94"/>
      <c r="AS54" s="92">
        <v>468600</v>
      </c>
      <c r="AT54" s="93"/>
      <c r="AU54" s="93"/>
      <c r="AV54" s="93"/>
      <c r="AW54" s="94"/>
      <c r="AX54" s="92">
        <v>468600</v>
      </c>
      <c r="AY54" s="93"/>
      <c r="AZ54" s="93"/>
      <c r="BA54" s="94"/>
      <c r="BB54" s="92">
        <f>IF(ISNUMBER(AN54),AN54,0)+IF(ISNUMBER(AS54),AS54,0)</f>
        <v>6946669</v>
      </c>
      <c r="BC54" s="93"/>
      <c r="BD54" s="93"/>
      <c r="BE54" s="93"/>
      <c r="BF54" s="94"/>
      <c r="BG54" s="92">
        <f>BG52+BG53</f>
        <v>8097590</v>
      </c>
      <c r="BH54" s="93"/>
      <c r="BI54" s="93"/>
      <c r="BJ54" s="93"/>
      <c r="BK54" s="94"/>
      <c r="BL54" s="92">
        <v>15200</v>
      </c>
      <c r="BM54" s="93"/>
      <c r="BN54" s="93"/>
      <c r="BO54" s="93"/>
      <c r="BP54" s="94"/>
      <c r="BQ54" s="92">
        <v>0</v>
      </c>
      <c r="BR54" s="93"/>
      <c r="BS54" s="93"/>
      <c r="BT54" s="94"/>
      <c r="BU54" s="92">
        <f>IF(ISNUMBER(BG54),BG54,0)+IF(ISNUMBER(BL54),BL54,0)</f>
        <v>8112790</v>
      </c>
      <c r="BV54" s="93"/>
      <c r="BW54" s="93"/>
      <c r="BX54" s="93"/>
      <c r="BY54" s="94"/>
    </row>
    <row r="56" spans="1:79" ht="14.25" customHeight="1" x14ac:dyDescent="0.25">
      <c r="A56" s="113" t="s">
        <v>223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</row>
    <row r="57" spans="1:79" ht="15" customHeight="1" x14ac:dyDescent="0.25">
      <c r="A57" s="126" t="s">
        <v>210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</row>
    <row r="58" spans="1:79" ht="23.1" customHeight="1" x14ac:dyDescent="0.25">
      <c r="A58" s="155" t="s">
        <v>119</v>
      </c>
      <c r="B58" s="156"/>
      <c r="C58" s="156"/>
      <c r="D58" s="156"/>
      <c r="E58" s="157"/>
      <c r="F58" s="45" t="s">
        <v>19</v>
      </c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100" t="s">
        <v>211</v>
      </c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2"/>
      <c r="AN58" s="100" t="s">
        <v>214</v>
      </c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2"/>
      <c r="BG58" s="100" t="s">
        <v>221</v>
      </c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</row>
    <row r="59" spans="1:79" ht="51.75" customHeight="1" x14ac:dyDescent="0.25">
      <c r="A59" s="158"/>
      <c r="B59" s="159"/>
      <c r="C59" s="159"/>
      <c r="D59" s="159"/>
      <c r="E59" s="160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100" t="s">
        <v>4</v>
      </c>
      <c r="V59" s="101"/>
      <c r="W59" s="101"/>
      <c r="X59" s="101"/>
      <c r="Y59" s="102"/>
      <c r="Z59" s="100" t="s">
        <v>3</v>
      </c>
      <c r="AA59" s="101"/>
      <c r="AB59" s="101"/>
      <c r="AC59" s="101"/>
      <c r="AD59" s="102"/>
      <c r="AE59" s="77" t="s">
        <v>116</v>
      </c>
      <c r="AF59" s="98"/>
      <c r="AG59" s="98"/>
      <c r="AH59" s="99"/>
      <c r="AI59" s="100" t="s">
        <v>5</v>
      </c>
      <c r="AJ59" s="101"/>
      <c r="AK59" s="101"/>
      <c r="AL59" s="101"/>
      <c r="AM59" s="102"/>
      <c r="AN59" s="100" t="s">
        <v>4</v>
      </c>
      <c r="AO59" s="101"/>
      <c r="AP59" s="101"/>
      <c r="AQ59" s="101"/>
      <c r="AR59" s="102"/>
      <c r="AS59" s="100" t="s">
        <v>3</v>
      </c>
      <c r="AT59" s="101"/>
      <c r="AU59" s="101"/>
      <c r="AV59" s="101"/>
      <c r="AW59" s="102"/>
      <c r="AX59" s="77" t="s">
        <v>116</v>
      </c>
      <c r="AY59" s="98"/>
      <c r="AZ59" s="98"/>
      <c r="BA59" s="99"/>
      <c r="BB59" s="100" t="s">
        <v>96</v>
      </c>
      <c r="BC59" s="101"/>
      <c r="BD59" s="101"/>
      <c r="BE59" s="101"/>
      <c r="BF59" s="102"/>
      <c r="BG59" s="100" t="s">
        <v>4</v>
      </c>
      <c r="BH59" s="101"/>
      <c r="BI59" s="101"/>
      <c r="BJ59" s="101"/>
      <c r="BK59" s="102"/>
      <c r="BL59" s="100" t="s">
        <v>3</v>
      </c>
      <c r="BM59" s="101"/>
      <c r="BN59" s="101"/>
      <c r="BO59" s="101"/>
      <c r="BP59" s="102"/>
      <c r="BQ59" s="77" t="s">
        <v>116</v>
      </c>
      <c r="BR59" s="98"/>
      <c r="BS59" s="98"/>
      <c r="BT59" s="99"/>
      <c r="BU59" s="45" t="s">
        <v>97</v>
      </c>
      <c r="BV59" s="45"/>
      <c r="BW59" s="45"/>
      <c r="BX59" s="45"/>
      <c r="BY59" s="45"/>
    </row>
    <row r="60" spans="1:79" ht="15" customHeight="1" x14ac:dyDescent="0.25">
      <c r="A60" s="100">
        <v>1</v>
      </c>
      <c r="B60" s="101"/>
      <c r="C60" s="101"/>
      <c r="D60" s="101"/>
      <c r="E60" s="102"/>
      <c r="F60" s="100">
        <v>2</v>
      </c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2"/>
      <c r="U60" s="100">
        <v>3</v>
      </c>
      <c r="V60" s="101"/>
      <c r="W60" s="101"/>
      <c r="X60" s="101"/>
      <c r="Y60" s="102"/>
      <c r="Z60" s="100">
        <v>4</v>
      </c>
      <c r="AA60" s="101"/>
      <c r="AB60" s="101"/>
      <c r="AC60" s="101"/>
      <c r="AD60" s="102"/>
      <c r="AE60" s="100">
        <v>5</v>
      </c>
      <c r="AF60" s="101"/>
      <c r="AG60" s="101"/>
      <c r="AH60" s="102"/>
      <c r="AI60" s="100">
        <v>6</v>
      </c>
      <c r="AJ60" s="101"/>
      <c r="AK60" s="101"/>
      <c r="AL60" s="101"/>
      <c r="AM60" s="102"/>
      <c r="AN60" s="100">
        <v>7</v>
      </c>
      <c r="AO60" s="101"/>
      <c r="AP60" s="101"/>
      <c r="AQ60" s="101"/>
      <c r="AR60" s="102"/>
      <c r="AS60" s="100">
        <v>8</v>
      </c>
      <c r="AT60" s="101"/>
      <c r="AU60" s="101"/>
      <c r="AV60" s="101"/>
      <c r="AW60" s="102"/>
      <c r="AX60" s="100">
        <v>9</v>
      </c>
      <c r="AY60" s="101"/>
      <c r="AZ60" s="101"/>
      <c r="BA60" s="102"/>
      <c r="BB60" s="100">
        <v>10</v>
      </c>
      <c r="BC60" s="101"/>
      <c r="BD60" s="101"/>
      <c r="BE60" s="101"/>
      <c r="BF60" s="102"/>
      <c r="BG60" s="100">
        <v>11</v>
      </c>
      <c r="BH60" s="101"/>
      <c r="BI60" s="101"/>
      <c r="BJ60" s="101"/>
      <c r="BK60" s="102"/>
      <c r="BL60" s="100">
        <v>12</v>
      </c>
      <c r="BM60" s="101"/>
      <c r="BN60" s="101"/>
      <c r="BO60" s="101"/>
      <c r="BP60" s="102"/>
      <c r="BQ60" s="100">
        <v>13</v>
      </c>
      <c r="BR60" s="101"/>
      <c r="BS60" s="101"/>
      <c r="BT60" s="102"/>
      <c r="BU60" s="45">
        <v>14</v>
      </c>
      <c r="BV60" s="45"/>
      <c r="BW60" s="45"/>
      <c r="BX60" s="45"/>
      <c r="BY60" s="45"/>
    </row>
    <row r="61" spans="1:79" s="1" customFormat="1" ht="13.5" hidden="1" customHeight="1" x14ac:dyDescent="0.25">
      <c r="A61" s="86" t="s">
        <v>64</v>
      </c>
      <c r="B61" s="87"/>
      <c r="C61" s="87"/>
      <c r="D61" s="87"/>
      <c r="E61" s="136"/>
      <c r="F61" s="86" t="s">
        <v>57</v>
      </c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36"/>
      <c r="U61" s="86" t="s">
        <v>65</v>
      </c>
      <c r="V61" s="87"/>
      <c r="W61" s="87"/>
      <c r="X61" s="87"/>
      <c r="Y61" s="136"/>
      <c r="Z61" s="86" t="s">
        <v>66</v>
      </c>
      <c r="AA61" s="87"/>
      <c r="AB61" s="87"/>
      <c r="AC61" s="87"/>
      <c r="AD61" s="136"/>
      <c r="AE61" s="86" t="s">
        <v>91</v>
      </c>
      <c r="AF61" s="87"/>
      <c r="AG61" s="87"/>
      <c r="AH61" s="136"/>
      <c r="AI61" s="143" t="s">
        <v>170</v>
      </c>
      <c r="AJ61" s="144"/>
      <c r="AK61" s="144"/>
      <c r="AL61" s="144"/>
      <c r="AM61" s="145"/>
      <c r="AN61" s="86" t="s">
        <v>67</v>
      </c>
      <c r="AO61" s="87"/>
      <c r="AP61" s="87"/>
      <c r="AQ61" s="87"/>
      <c r="AR61" s="136"/>
      <c r="AS61" s="86" t="s">
        <v>68</v>
      </c>
      <c r="AT61" s="87"/>
      <c r="AU61" s="87"/>
      <c r="AV61" s="87"/>
      <c r="AW61" s="136"/>
      <c r="AX61" s="86" t="s">
        <v>92</v>
      </c>
      <c r="AY61" s="87"/>
      <c r="AZ61" s="87"/>
      <c r="BA61" s="136"/>
      <c r="BB61" s="143" t="s">
        <v>170</v>
      </c>
      <c r="BC61" s="144"/>
      <c r="BD61" s="144"/>
      <c r="BE61" s="144"/>
      <c r="BF61" s="145"/>
      <c r="BG61" s="86" t="s">
        <v>58</v>
      </c>
      <c r="BH61" s="87"/>
      <c r="BI61" s="87"/>
      <c r="BJ61" s="87"/>
      <c r="BK61" s="136"/>
      <c r="BL61" s="86" t="s">
        <v>59</v>
      </c>
      <c r="BM61" s="87"/>
      <c r="BN61" s="87"/>
      <c r="BO61" s="87"/>
      <c r="BP61" s="136"/>
      <c r="BQ61" s="86" t="s">
        <v>93</v>
      </c>
      <c r="BR61" s="87"/>
      <c r="BS61" s="87"/>
      <c r="BT61" s="136"/>
      <c r="BU61" s="47" t="s">
        <v>170</v>
      </c>
      <c r="BV61" s="47"/>
      <c r="BW61" s="47"/>
      <c r="BX61" s="47"/>
      <c r="BY61" s="47"/>
      <c r="CA61" t="s">
        <v>27</v>
      </c>
    </row>
    <row r="62" spans="1:79" s="6" customFormat="1" ht="12.75" customHeight="1" x14ac:dyDescent="0.25">
      <c r="A62" s="37"/>
      <c r="B62" s="38"/>
      <c r="C62" s="38"/>
      <c r="D62" s="38"/>
      <c r="E62" s="39"/>
      <c r="F62" s="37" t="s">
        <v>147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  <c r="U62" s="92"/>
      <c r="V62" s="93"/>
      <c r="W62" s="93"/>
      <c r="X62" s="93"/>
      <c r="Y62" s="94"/>
      <c r="Z62" s="92"/>
      <c r="AA62" s="93"/>
      <c r="AB62" s="93"/>
      <c r="AC62" s="93"/>
      <c r="AD62" s="94"/>
      <c r="AE62" s="92"/>
      <c r="AF62" s="93"/>
      <c r="AG62" s="93"/>
      <c r="AH62" s="94"/>
      <c r="AI62" s="92">
        <f>IF(ISNUMBER(U62),U62,0)+IF(ISNUMBER(Z62),Z62,0)</f>
        <v>0</v>
      </c>
      <c r="AJ62" s="93"/>
      <c r="AK62" s="93"/>
      <c r="AL62" s="93"/>
      <c r="AM62" s="94"/>
      <c r="AN62" s="92"/>
      <c r="AO62" s="93"/>
      <c r="AP62" s="93"/>
      <c r="AQ62" s="93"/>
      <c r="AR62" s="94"/>
      <c r="AS62" s="92"/>
      <c r="AT62" s="93"/>
      <c r="AU62" s="93"/>
      <c r="AV62" s="93"/>
      <c r="AW62" s="94"/>
      <c r="AX62" s="92"/>
      <c r="AY62" s="93"/>
      <c r="AZ62" s="93"/>
      <c r="BA62" s="94"/>
      <c r="BB62" s="92">
        <f>IF(ISNUMBER(AN62),AN62,0)+IF(ISNUMBER(AS62),AS62,0)</f>
        <v>0</v>
      </c>
      <c r="BC62" s="93"/>
      <c r="BD62" s="93"/>
      <c r="BE62" s="93"/>
      <c r="BF62" s="94"/>
      <c r="BG62" s="92"/>
      <c r="BH62" s="93"/>
      <c r="BI62" s="93"/>
      <c r="BJ62" s="93"/>
      <c r="BK62" s="94"/>
      <c r="BL62" s="92"/>
      <c r="BM62" s="93"/>
      <c r="BN62" s="93"/>
      <c r="BO62" s="93"/>
      <c r="BP62" s="94"/>
      <c r="BQ62" s="92"/>
      <c r="BR62" s="93"/>
      <c r="BS62" s="93"/>
      <c r="BT62" s="94"/>
      <c r="BU62" s="92">
        <f>IF(ISNUMBER(BG62),BG62,0)+IF(ISNUMBER(BL62),BL62,0)</f>
        <v>0</v>
      </c>
      <c r="BV62" s="93"/>
      <c r="BW62" s="93"/>
      <c r="BX62" s="93"/>
      <c r="BY62" s="94"/>
      <c r="CA62" s="6" t="s">
        <v>28</v>
      </c>
    </row>
    <row r="64" spans="1:79" ht="14.25" customHeight="1" x14ac:dyDescent="0.25">
      <c r="A64" s="113" t="s">
        <v>238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</row>
    <row r="65" spans="1:79" ht="15" customHeight="1" x14ac:dyDescent="0.25">
      <c r="A65" s="126" t="s">
        <v>210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</row>
    <row r="66" spans="1:79" ht="23.1" customHeight="1" x14ac:dyDescent="0.25">
      <c r="A66" s="155" t="s">
        <v>118</v>
      </c>
      <c r="B66" s="156"/>
      <c r="C66" s="156"/>
      <c r="D66" s="157"/>
      <c r="E66" s="146" t="s">
        <v>19</v>
      </c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50"/>
      <c r="X66" s="100" t="s">
        <v>232</v>
      </c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2"/>
      <c r="AR66" s="45" t="s">
        <v>237</v>
      </c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</row>
    <row r="67" spans="1:79" ht="48.75" customHeight="1" x14ac:dyDescent="0.25">
      <c r="A67" s="158"/>
      <c r="B67" s="159"/>
      <c r="C67" s="159"/>
      <c r="D67" s="160"/>
      <c r="E67" s="148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51"/>
      <c r="X67" s="146" t="s">
        <v>4</v>
      </c>
      <c r="Y67" s="147"/>
      <c r="Z67" s="147"/>
      <c r="AA67" s="147"/>
      <c r="AB67" s="150"/>
      <c r="AC67" s="146" t="s">
        <v>3</v>
      </c>
      <c r="AD67" s="147"/>
      <c r="AE67" s="147"/>
      <c r="AF67" s="147"/>
      <c r="AG67" s="150"/>
      <c r="AH67" s="77" t="s">
        <v>116</v>
      </c>
      <c r="AI67" s="98"/>
      <c r="AJ67" s="98"/>
      <c r="AK67" s="98"/>
      <c r="AL67" s="99"/>
      <c r="AM67" s="100" t="s">
        <v>5</v>
      </c>
      <c r="AN67" s="101"/>
      <c r="AO67" s="101"/>
      <c r="AP67" s="101"/>
      <c r="AQ67" s="102"/>
      <c r="AR67" s="100" t="s">
        <v>4</v>
      </c>
      <c r="AS67" s="101"/>
      <c r="AT67" s="101"/>
      <c r="AU67" s="101"/>
      <c r="AV67" s="102"/>
      <c r="AW67" s="100" t="s">
        <v>3</v>
      </c>
      <c r="AX67" s="101"/>
      <c r="AY67" s="101"/>
      <c r="AZ67" s="101"/>
      <c r="BA67" s="102"/>
      <c r="BB67" s="77" t="s">
        <v>116</v>
      </c>
      <c r="BC67" s="98"/>
      <c r="BD67" s="98"/>
      <c r="BE67" s="98"/>
      <c r="BF67" s="99"/>
      <c r="BG67" s="100" t="s">
        <v>96</v>
      </c>
      <c r="BH67" s="101"/>
      <c r="BI67" s="101"/>
      <c r="BJ67" s="101"/>
      <c r="BK67" s="102"/>
    </row>
    <row r="68" spans="1:79" ht="12.75" customHeight="1" x14ac:dyDescent="0.25">
      <c r="A68" s="100">
        <v>1</v>
      </c>
      <c r="B68" s="101"/>
      <c r="C68" s="101"/>
      <c r="D68" s="102"/>
      <c r="E68" s="100">
        <v>2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0">
        <v>3</v>
      </c>
      <c r="Y68" s="101"/>
      <c r="Z68" s="101"/>
      <c r="AA68" s="101"/>
      <c r="AB68" s="102"/>
      <c r="AC68" s="100">
        <v>4</v>
      </c>
      <c r="AD68" s="101"/>
      <c r="AE68" s="101"/>
      <c r="AF68" s="101"/>
      <c r="AG68" s="102"/>
      <c r="AH68" s="100">
        <v>5</v>
      </c>
      <c r="AI68" s="101"/>
      <c r="AJ68" s="101"/>
      <c r="AK68" s="101"/>
      <c r="AL68" s="102"/>
      <c r="AM68" s="100">
        <v>6</v>
      </c>
      <c r="AN68" s="101"/>
      <c r="AO68" s="101"/>
      <c r="AP68" s="101"/>
      <c r="AQ68" s="102"/>
      <c r="AR68" s="100">
        <v>7</v>
      </c>
      <c r="AS68" s="101"/>
      <c r="AT68" s="101"/>
      <c r="AU68" s="101"/>
      <c r="AV68" s="102"/>
      <c r="AW68" s="100">
        <v>8</v>
      </c>
      <c r="AX68" s="101"/>
      <c r="AY68" s="101"/>
      <c r="AZ68" s="101"/>
      <c r="BA68" s="102"/>
      <c r="BB68" s="100">
        <v>9</v>
      </c>
      <c r="BC68" s="101"/>
      <c r="BD68" s="101"/>
      <c r="BE68" s="101"/>
      <c r="BF68" s="102"/>
      <c r="BG68" s="100">
        <v>10</v>
      </c>
      <c r="BH68" s="101"/>
      <c r="BI68" s="101"/>
      <c r="BJ68" s="101"/>
      <c r="BK68" s="102"/>
    </row>
    <row r="69" spans="1:79" s="1" customFormat="1" ht="12.75" hidden="1" customHeight="1" x14ac:dyDescent="0.25">
      <c r="A69" s="86" t="s">
        <v>64</v>
      </c>
      <c r="B69" s="87"/>
      <c r="C69" s="87"/>
      <c r="D69" s="136"/>
      <c r="E69" s="86" t="s">
        <v>57</v>
      </c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136"/>
      <c r="X69" s="161" t="s">
        <v>60</v>
      </c>
      <c r="Y69" s="162"/>
      <c r="Z69" s="162"/>
      <c r="AA69" s="162"/>
      <c r="AB69" s="163"/>
      <c r="AC69" s="161" t="s">
        <v>61</v>
      </c>
      <c r="AD69" s="162"/>
      <c r="AE69" s="162"/>
      <c r="AF69" s="162"/>
      <c r="AG69" s="163"/>
      <c r="AH69" s="86" t="s">
        <v>94</v>
      </c>
      <c r="AI69" s="87"/>
      <c r="AJ69" s="87"/>
      <c r="AK69" s="87"/>
      <c r="AL69" s="136"/>
      <c r="AM69" s="143" t="s">
        <v>171</v>
      </c>
      <c r="AN69" s="144"/>
      <c r="AO69" s="144"/>
      <c r="AP69" s="144"/>
      <c r="AQ69" s="145"/>
      <c r="AR69" s="86" t="s">
        <v>62</v>
      </c>
      <c r="AS69" s="87"/>
      <c r="AT69" s="87"/>
      <c r="AU69" s="87"/>
      <c r="AV69" s="136"/>
      <c r="AW69" s="86" t="s">
        <v>63</v>
      </c>
      <c r="AX69" s="87"/>
      <c r="AY69" s="87"/>
      <c r="AZ69" s="87"/>
      <c r="BA69" s="136"/>
      <c r="BB69" s="86" t="s">
        <v>95</v>
      </c>
      <c r="BC69" s="87"/>
      <c r="BD69" s="87"/>
      <c r="BE69" s="87"/>
      <c r="BF69" s="136"/>
      <c r="BG69" s="143" t="s">
        <v>171</v>
      </c>
      <c r="BH69" s="144"/>
      <c r="BI69" s="144"/>
      <c r="BJ69" s="144"/>
      <c r="BK69" s="145"/>
      <c r="CA69" t="s">
        <v>29</v>
      </c>
    </row>
    <row r="70" spans="1:79" s="25" customFormat="1" ht="31.95" customHeight="1" x14ac:dyDescent="0.25">
      <c r="A70" s="77">
        <v>2610</v>
      </c>
      <c r="B70" s="98"/>
      <c r="C70" s="98"/>
      <c r="D70" s="99"/>
      <c r="E70" s="65" t="s">
        <v>175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7"/>
      <c r="X70" s="95">
        <f>X40</f>
        <v>8974148</v>
      </c>
      <c r="Y70" s="96"/>
      <c r="Z70" s="96"/>
      <c r="AA70" s="96"/>
      <c r="AB70" s="97"/>
      <c r="AC70" s="95">
        <v>0</v>
      </c>
      <c r="AD70" s="96"/>
      <c r="AE70" s="96"/>
      <c r="AF70" s="96"/>
      <c r="AG70" s="97"/>
      <c r="AH70" s="95">
        <v>0</v>
      </c>
      <c r="AI70" s="96"/>
      <c r="AJ70" s="96"/>
      <c r="AK70" s="96"/>
      <c r="AL70" s="97"/>
      <c r="AM70" s="95">
        <f>IF(ISNUMBER(X70),X70,0)+IF(ISNUMBER(AC70),AC70,0)</f>
        <v>8974148</v>
      </c>
      <c r="AN70" s="96"/>
      <c r="AO70" s="96"/>
      <c r="AP70" s="96"/>
      <c r="AQ70" s="97"/>
      <c r="AR70" s="95">
        <f>AR40</f>
        <v>9582860</v>
      </c>
      <c r="AS70" s="96"/>
      <c r="AT70" s="96"/>
      <c r="AU70" s="96"/>
      <c r="AV70" s="97"/>
      <c r="AW70" s="95">
        <v>0</v>
      </c>
      <c r="AX70" s="96"/>
      <c r="AY70" s="96"/>
      <c r="AZ70" s="96"/>
      <c r="BA70" s="97"/>
      <c r="BB70" s="95">
        <v>0</v>
      </c>
      <c r="BC70" s="96"/>
      <c r="BD70" s="96"/>
      <c r="BE70" s="96"/>
      <c r="BF70" s="97"/>
      <c r="BG70" s="53">
        <f>IF(ISNUMBER(AR70),AR70,0)+IF(ISNUMBER(AW70),AW70,0)</f>
        <v>9582860</v>
      </c>
      <c r="BH70" s="53"/>
      <c r="BI70" s="53"/>
      <c r="BJ70" s="53"/>
      <c r="BK70" s="53"/>
      <c r="CA70" s="25" t="s">
        <v>30</v>
      </c>
    </row>
    <row r="71" spans="1:79" s="25" customFormat="1" ht="26.4" customHeight="1" x14ac:dyDescent="0.25">
      <c r="A71" s="77">
        <v>3210</v>
      </c>
      <c r="B71" s="98"/>
      <c r="C71" s="98"/>
      <c r="D71" s="99"/>
      <c r="E71" s="65" t="s">
        <v>176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7"/>
      <c r="X71" s="95">
        <v>0</v>
      </c>
      <c r="Y71" s="96"/>
      <c r="Z71" s="96"/>
      <c r="AA71" s="96"/>
      <c r="AB71" s="97"/>
      <c r="AC71" s="95">
        <v>0</v>
      </c>
      <c r="AD71" s="96"/>
      <c r="AE71" s="96"/>
      <c r="AF71" s="96"/>
      <c r="AG71" s="97"/>
      <c r="AH71" s="95">
        <v>0</v>
      </c>
      <c r="AI71" s="96"/>
      <c r="AJ71" s="96"/>
      <c r="AK71" s="96"/>
      <c r="AL71" s="97"/>
      <c r="AM71" s="95">
        <f>IF(ISNUMBER(X71),X71,0)+IF(ISNUMBER(AC71),AC71,0)</f>
        <v>0</v>
      </c>
      <c r="AN71" s="96"/>
      <c r="AO71" s="96"/>
      <c r="AP71" s="96"/>
      <c r="AQ71" s="97"/>
      <c r="AR71" s="95">
        <v>0</v>
      </c>
      <c r="AS71" s="96"/>
      <c r="AT71" s="96"/>
      <c r="AU71" s="96"/>
      <c r="AV71" s="97"/>
      <c r="AW71" s="95">
        <v>0</v>
      </c>
      <c r="AX71" s="96"/>
      <c r="AY71" s="96"/>
      <c r="AZ71" s="96"/>
      <c r="BA71" s="97"/>
      <c r="BB71" s="95">
        <v>0</v>
      </c>
      <c r="BC71" s="96"/>
      <c r="BD71" s="96"/>
      <c r="BE71" s="96"/>
      <c r="BF71" s="97"/>
      <c r="BG71" s="53">
        <f>IF(ISNUMBER(AR71),AR71,0)+IF(ISNUMBER(AW71),AW71,0)</f>
        <v>0</v>
      </c>
      <c r="BH71" s="53"/>
      <c r="BI71" s="53"/>
      <c r="BJ71" s="53"/>
      <c r="BK71" s="53"/>
    </row>
    <row r="72" spans="1:79" s="6" customFormat="1" ht="15" customHeight="1" x14ac:dyDescent="0.25">
      <c r="A72" s="37"/>
      <c r="B72" s="38"/>
      <c r="C72" s="38"/>
      <c r="D72" s="39"/>
      <c r="E72" s="29" t="s">
        <v>147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1"/>
      <c r="X72" s="92">
        <f>X70</f>
        <v>8974148</v>
      </c>
      <c r="Y72" s="93"/>
      <c r="Z72" s="93"/>
      <c r="AA72" s="93"/>
      <c r="AB72" s="94"/>
      <c r="AC72" s="92">
        <v>0</v>
      </c>
      <c r="AD72" s="93"/>
      <c r="AE72" s="93"/>
      <c r="AF72" s="93"/>
      <c r="AG72" s="94"/>
      <c r="AH72" s="92">
        <v>0</v>
      </c>
      <c r="AI72" s="93"/>
      <c r="AJ72" s="93"/>
      <c r="AK72" s="93"/>
      <c r="AL72" s="94"/>
      <c r="AM72" s="92">
        <f>IF(ISNUMBER(X72),X72,0)+IF(ISNUMBER(AC72),AC72,0)</f>
        <v>8974148</v>
      </c>
      <c r="AN72" s="93"/>
      <c r="AO72" s="93"/>
      <c r="AP72" s="93"/>
      <c r="AQ72" s="94"/>
      <c r="AR72" s="92">
        <f>AR70</f>
        <v>9582860</v>
      </c>
      <c r="AS72" s="93"/>
      <c r="AT72" s="93"/>
      <c r="AU72" s="93"/>
      <c r="AV72" s="94"/>
      <c r="AW72" s="92">
        <v>0</v>
      </c>
      <c r="AX72" s="93"/>
      <c r="AY72" s="93"/>
      <c r="AZ72" s="93"/>
      <c r="BA72" s="94"/>
      <c r="BB72" s="92">
        <v>0</v>
      </c>
      <c r="BC72" s="93"/>
      <c r="BD72" s="93"/>
      <c r="BE72" s="93"/>
      <c r="BF72" s="94"/>
      <c r="BG72" s="40">
        <f>IF(ISNUMBER(AR72),AR72,0)+IF(ISNUMBER(AW72),AW72,0)</f>
        <v>9582860</v>
      </c>
      <c r="BH72" s="40"/>
      <c r="BI72" s="40"/>
      <c r="BJ72" s="40"/>
      <c r="BK72" s="40"/>
    </row>
    <row r="74" spans="1:79" ht="14.25" customHeight="1" x14ac:dyDescent="0.25">
      <c r="A74" s="113" t="s">
        <v>239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</row>
    <row r="75" spans="1:79" ht="15" customHeight="1" x14ac:dyDescent="0.25">
      <c r="A75" s="126" t="s">
        <v>210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</row>
    <row r="76" spans="1:79" ht="23.1" customHeight="1" x14ac:dyDescent="0.25">
      <c r="A76" s="155" t="s">
        <v>119</v>
      </c>
      <c r="B76" s="156"/>
      <c r="C76" s="156"/>
      <c r="D76" s="156"/>
      <c r="E76" s="157"/>
      <c r="F76" s="146" t="s">
        <v>19</v>
      </c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50"/>
      <c r="X76" s="45" t="s">
        <v>232</v>
      </c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100" t="s">
        <v>237</v>
      </c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2"/>
    </row>
    <row r="77" spans="1:79" ht="53.25" customHeight="1" x14ac:dyDescent="0.25">
      <c r="A77" s="158"/>
      <c r="B77" s="159"/>
      <c r="C77" s="159"/>
      <c r="D77" s="159"/>
      <c r="E77" s="160"/>
      <c r="F77" s="148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51"/>
      <c r="X77" s="100" t="s">
        <v>4</v>
      </c>
      <c r="Y77" s="101"/>
      <c r="Z77" s="101"/>
      <c r="AA77" s="101"/>
      <c r="AB77" s="102"/>
      <c r="AC77" s="100" t="s">
        <v>3</v>
      </c>
      <c r="AD77" s="101"/>
      <c r="AE77" s="101"/>
      <c r="AF77" s="101"/>
      <c r="AG77" s="102"/>
      <c r="AH77" s="77" t="s">
        <v>116</v>
      </c>
      <c r="AI77" s="98"/>
      <c r="AJ77" s="98"/>
      <c r="AK77" s="98"/>
      <c r="AL77" s="99"/>
      <c r="AM77" s="100" t="s">
        <v>5</v>
      </c>
      <c r="AN77" s="101"/>
      <c r="AO77" s="101"/>
      <c r="AP77" s="101"/>
      <c r="AQ77" s="102"/>
      <c r="AR77" s="100" t="s">
        <v>4</v>
      </c>
      <c r="AS77" s="101"/>
      <c r="AT77" s="101"/>
      <c r="AU77" s="101"/>
      <c r="AV77" s="102"/>
      <c r="AW77" s="100" t="s">
        <v>3</v>
      </c>
      <c r="AX77" s="101"/>
      <c r="AY77" s="101"/>
      <c r="AZ77" s="101"/>
      <c r="BA77" s="102"/>
      <c r="BB77" s="76" t="s">
        <v>116</v>
      </c>
      <c r="BC77" s="76"/>
      <c r="BD77" s="76"/>
      <c r="BE77" s="76"/>
      <c r="BF77" s="76"/>
      <c r="BG77" s="100" t="s">
        <v>96</v>
      </c>
      <c r="BH77" s="101"/>
      <c r="BI77" s="101"/>
      <c r="BJ77" s="101"/>
      <c r="BK77" s="102"/>
    </row>
    <row r="78" spans="1:79" ht="15" customHeight="1" x14ac:dyDescent="0.25">
      <c r="A78" s="100">
        <v>1</v>
      </c>
      <c r="B78" s="101"/>
      <c r="C78" s="101"/>
      <c r="D78" s="101"/>
      <c r="E78" s="102"/>
      <c r="F78" s="100">
        <v>2</v>
      </c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0">
        <v>3</v>
      </c>
      <c r="Y78" s="101"/>
      <c r="Z78" s="101"/>
      <c r="AA78" s="101"/>
      <c r="AB78" s="102"/>
      <c r="AC78" s="100">
        <v>4</v>
      </c>
      <c r="AD78" s="101"/>
      <c r="AE78" s="101"/>
      <c r="AF78" s="101"/>
      <c r="AG78" s="102"/>
      <c r="AH78" s="100">
        <v>5</v>
      </c>
      <c r="AI78" s="101"/>
      <c r="AJ78" s="101"/>
      <c r="AK78" s="101"/>
      <c r="AL78" s="102"/>
      <c r="AM78" s="100">
        <v>6</v>
      </c>
      <c r="AN78" s="101"/>
      <c r="AO78" s="101"/>
      <c r="AP78" s="101"/>
      <c r="AQ78" s="102"/>
      <c r="AR78" s="100">
        <v>7</v>
      </c>
      <c r="AS78" s="101"/>
      <c r="AT78" s="101"/>
      <c r="AU78" s="101"/>
      <c r="AV78" s="102"/>
      <c r="AW78" s="100">
        <v>8</v>
      </c>
      <c r="AX78" s="101"/>
      <c r="AY78" s="101"/>
      <c r="AZ78" s="101"/>
      <c r="BA78" s="102"/>
      <c r="BB78" s="100">
        <v>9</v>
      </c>
      <c r="BC78" s="101"/>
      <c r="BD78" s="101"/>
      <c r="BE78" s="101"/>
      <c r="BF78" s="102"/>
      <c r="BG78" s="100">
        <v>10</v>
      </c>
      <c r="BH78" s="101"/>
      <c r="BI78" s="101"/>
      <c r="BJ78" s="101"/>
      <c r="BK78" s="102"/>
    </row>
    <row r="79" spans="1:79" s="1" customFormat="1" ht="15" hidden="1" customHeight="1" x14ac:dyDescent="0.25">
      <c r="A79" s="86" t="s">
        <v>64</v>
      </c>
      <c r="B79" s="87"/>
      <c r="C79" s="87"/>
      <c r="D79" s="87"/>
      <c r="E79" s="136"/>
      <c r="F79" s="86" t="s">
        <v>57</v>
      </c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136"/>
      <c r="X79" s="86" t="s">
        <v>60</v>
      </c>
      <c r="Y79" s="87"/>
      <c r="Z79" s="87"/>
      <c r="AA79" s="87"/>
      <c r="AB79" s="136"/>
      <c r="AC79" s="86" t="s">
        <v>61</v>
      </c>
      <c r="AD79" s="87"/>
      <c r="AE79" s="87"/>
      <c r="AF79" s="87"/>
      <c r="AG79" s="136"/>
      <c r="AH79" s="86" t="s">
        <v>94</v>
      </c>
      <c r="AI79" s="87"/>
      <c r="AJ79" s="87"/>
      <c r="AK79" s="87"/>
      <c r="AL79" s="136"/>
      <c r="AM79" s="143" t="s">
        <v>171</v>
      </c>
      <c r="AN79" s="144"/>
      <c r="AO79" s="144"/>
      <c r="AP79" s="144"/>
      <c r="AQ79" s="145"/>
      <c r="AR79" s="86" t="s">
        <v>62</v>
      </c>
      <c r="AS79" s="87"/>
      <c r="AT79" s="87"/>
      <c r="AU79" s="87"/>
      <c r="AV79" s="136"/>
      <c r="AW79" s="86" t="s">
        <v>63</v>
      </c>
      <c r="AX79" s="87"/>
      <c r="AY79" s="87"/>
      <c r="AZ79" s="87"/>
      <c r="BA79" s="136"/>
      <c r="BB79" s="86" t="s">
        <v>95</v>
      </c>
      <c r="BC79" s="87"/>
      <c r="BD79" s="87"/>
      <c r="BE79" s="87"/>
      <c r="BF79" s="136"/>
      <c r="BG79" s="143" t="s">
        <v>171</v>
      </c>
      <c r="BH79" s="144"/>
      <c r="BI79" s="144"/>
      <c r="BJ79" s="144"/>
      <c r="BK79" s="145"/>
      <c r="CA79" t="s">
        <v>31</v>
      </c>
    </row>
    <row r="80" spans="1:79" s="6" customFormat="1" ht="12.75" customHeight="1" x14ac:dyDescent="0.25">
      <c r="A80" s="37"/>
      <c r="B80" s="38"/>
      <c r="C80" s="38"/>
      <c r="D80" s="38"/>
      <c r="E80" s="39"/>
      <c r="F80" s="37" t="s">
        <v>147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9"/>
      <c r="X80" s="152"/>
      <c r="Y80" s="153"/>
      <c r="Z80" s="153"/>
      <c r="AA80" s="153"/>
      <c r="AB80" s="154"/>
      <c r="AC80" s="152"/>
      <c r="AD80" s="153"/>
      <c r="AE80" s="153"/>
      <c r="AF80" s="153"/>
      <c r="AG80" s="154"/>
      <c r="AH80" s="40"/>
      <c r="AI80" s="40"/>
      <c r="AJ80" s="40"/>
      <c r="AK80" s="40"/>
      <c r="AL80" s="40"/>
      <c r="AM80" s="40">
        <f>IF(ISNUMBER(X80),X80,0)+IF(ISNUMBER(AC80),AC80,0)</f>
        <v>0</v>
      </c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>
        <f>IF(ISNUMBER(AR80),AR80,0)+IF(ISNUMBER(AW80),AW80,0)</f>
        <v>0</v>
      </c>
      <c r="BH80" s="40"/>
      <c r="BI80" s="40"/>
      <c r="BJ80" s="40"/>
      <c r="BK80" s="40"/>
      <c r="CA80" s="6" t="s">
        <v>32</v>
      </c>
    </row>
    <row r="82" spans="1:79" hidden="1" x14ac:dyDescent="0.25"/>
    <row r="83" spans="1:79" ht="14.25" customHeight="1" x14ac:dyDescent="0.25">
      <c r="A83" s="113" t="s">
        <v>120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</row>
    <row r="84" spans="1:79" ht="14.25" customHeight="1" x14ac:dyDescent="0.25">
      <c r="A84" s="113" t="s">
        <v>224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</row>
    <row r="85" spans="1:79" ht="15" customHeight="1" x14ac:dyDescent="0.25">
      <c r="A85" s="126" t="s">
        <v>210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</row>
    <row r="86" spans="1:79" ht="23.1" customHeight="1" x14ac:dyDescent="0.25">
      <c r="A86" s="146" t="s">
        <v>6</v>
      </c>
      <c r="B86" s="147"/>
      <c r="C86" s="147"/>
      <c r="D86" s="146" t="s">
        <v>121</v>
      </c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50"/>
      <c r="U86" s="100" t="s">
        <v>211</v>
      </c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2"/>
      <c r="AN86" s="100" t="s">
        <v>214</v>
      </c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2"/>
      <c r="BG86" s="45" t="s">
        <v>221</v>
      </c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</row>
    <row r="87" spans="1:79" ht="52.5" customHeight="1" x14ac:dyDescent="0.25">
      <c r="A87" s="148"/>
      <c r="B87" s="149"/>
      <c r="C87" s="149"/>
      <c r="D87" s="148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51"/>
      <c r="U87" s="100" t="s">
        <v>4</v>
      </c>
      <c r="V87" s="101"/>
      <c r="W87" s="101"/>
      <c r="X87" s="101"/>
      <c r="Y87" s="102"/>
      <c r="Z87" s="100" t="s">
        <v>3</v>
      </c>
      <c r="AA87" s="101"/>
      <c r="AB87" s="101"/>
      <c r="AC87" s="101"/>
      <c r="AD87" s="102"/>
      <c r="AE87" s="77" t="s">
        <v>116</v>
      </c>
      <c r="AF87" s="98"/>
      <c r="AG87" s="98"/>
      <c r="AH87" s="99"/>
      <c r="AI87" s="100" t="s">
        <v>5</v>
      </c>
      <c r="AJ87" s="101"/>
      <c r="AK87" s="101"/>
      <c r="AL87" s="101"/>
      <c r="AM87" s="102"/>
      <c r="AN87" s="100" t="s">
        <v>4</v>
      </c>
      <c r="AO87" s="101"/>
      <c r="AP87" s="101"/>
      <c r="AQ87" s="101"/>
      <c r="AR87" s="102"/>
      <c r="AS87" s="100" t="s">
        <v>3</v>
      </c>
      <c r="AT87" s="101"/>
      <c r="AU87" s="101"/>
      <c r="AV87" s="101"/>
      <c r="AW87" s="102"/>
      <c r="AX87" s="77" t="s">
        <v>116</v>
      </c>
      <c r="AY87" s="98"/>
      <c r="AZ87" s="98"/>
      <c r="BA87" s="99"/>
      <c r="BB87" s="100" t="s">
        <v>96</v>
      </c>
      <c r="BC87" s="101"/>
      <c r="BD87" s="101"/>
      <c r="BE87" s="101"/>
      <c r="BF87" s="102"/>
      <c r="BG87" s="100" t="s">
        <v>4</v>
      </c>
      <c r="BH87" s="101"/>
      <c r="BI87" s="101"/>
      <c r="BJ87" s="101"/>
      <c r="BK87" s="102"/>
      <c r="BL87" s="45" t="s">
        <v>3</v>
      </c>
      <c r="BM87" s="45"/>
      <c r="BN87" s="45"/>
      <c r="BO87" s="45"/>
      <c r="BP87" s="45"/>
      <c r="BQ87" s="76" t="s">
        <v>116</v>
      </c>
      <c r="BR87" s="76"/>
      <c r="BS87" s="76"/>
      <c r="BT87" s="76"/>
      <c r="BU87" s="100" t="s">
        <v>97</v>
      </c>
      <c r="BV87" s="101"/>
      <c r="BW87" s="101"/>
      <c r="BX87" s="101"/>
      <c r="BY87" s="102"/>
    </row>
    <row r="88" spans="1:79" ht="15" customHeight="1" x14ac:dyDescent="0.25">
      <c r="A88" s="100">
        <v>1</v>
      </c>
      <c r="B88" s="101"/>
      <c r="C88" s="101"/>
      <c r="D88" s="100">
        <v>2</v>
      </c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2"/>
      <c r="U88" s="100">
        <v>3</v>
      </c>
      <c r="V88" s="101"/>
      <c r="W88" s="101"/>
      <c r="X88" s="101"/>
      <c r="Y88" s="102"/>
      <c r="Z88" s="100">
        <v>4</v>
      </c>
      <c r="AA88" s="101"/>
      <c r="AB88" s="101"/>
      <c r="AC88" s="101"/>
      <c r="AD88" s="102"/>
      <c r="AE88" s="100">
        <v>5</v>
      </c>
      <c r="AF88" s="101"/>
      <c r="AG88" s="101"/>
      <c r="AH88" s="102"/>
      <c r="AI88" s="100">
        <v>6</v>
      </c>
      <c r="AJ88" s="101"/>
      <c r="AK88" s="101"/>
      <c r="AL88" s="101"/>
      <c r="AM88" s="102"/>
      <c r="AN88" s="100">
        <v>7</v>
      </c>
      <c r="AO88" s="101"/>
      <c r="AP88" s="101"/>
      <c r="AQ88" s="101"/>
      <c r="AR88" s="102"/>
      <c r="AS88" s="100">
        <v>8</v>
      </c>
      <c r="AT88" s="101"/>
      <c r="AU88" s="101"/>
      <c r="AV88" s="101"/>
      <c r="AW88" s="102"/>
      <c r="AX88" s="45">
        <v>9</v>
      </c>
      <c r="AY88" s="45"/>
      <c r="AZ88" s="45"/>
      <c r="BA88" s="45"/>
      <c r="BB88" s="100">
        <v>10</v>
      </c>
      <c r="BC88" s="101"/>
      <c r="BD88" s="101"/>
      <c r="BE88" s="101"/>
      <c r="BF88" s="102"/>
      <c r="BG88" s="100">
        <v>11</v>
      </c>
      <c r="BH88" s="101"/>
      <c r="BI88" s="101"/>
      <c r="BJ88" s="101"/>
      <c r="BK88" s="102"/>
      <c r="BL88" s="45">
        <v>12</v>
      </c>
      <c r="BM88" s="45"/>
      <c r="BN88" s="45"/>
      <c r="BO88" s="45"/>
      <c r="BP88" s="45"/>
      <c r="BQ88" s="100">
        <v>13</v>
      </c>
      <c r="BR88" s="101"/>
      <c r="BS88" s="101"/>
      <c r="BT88" s="102"/>
      <c r="BU88" s="100">
        <v>14</v>
      </c>
      <c r="BV88" s="101"/>
      <c r="BW88" s="101"/>
      <c r="BX88" s="101"/>
      <c r="BY88" s="102"/>
    </row>
    <row r="89" spans="1:79" s="1" customFormat="1" ht="14.25" hidden="1" customHeight="1" x14ac:dyDescent="0.25">
      <c r="A89" s="86" t="s">
        <v>69</v>
      </c>
      <c r="B89" s="87"/>
      <c r="C89" s="87"/>
      <c r="D89" s="86" t="s">
        <v>57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136"/>
      <c r="U89" s="42" t="s">
        <v>65</v>
      </c>
      <c r="V89" s="42"/>
      <c r="W89" s="42"/>
      <c r="X89" s="42"/>
      <c r="Y89" s="42"/>
      <c r="Z89" s="42" t="s">
        <v>66</v>
      </c>
      <c r="AA89" s="42"/>
      <c r="AB89" s="42"/>
      <c r="AC89" s="42"/>
      <c r="AD89" s="42"/>
      <c r="AE89" s="42" t="s">
        <v>91</v>
      </c>
      <c r="AF89" s="42"/>
      <c r="AG89" s="42"/>
      <c r="AH89" s="42"/>
      <c r="AI89" s="47" t="s">
        <v>170</v>
      </c>
      <c r="AJ89" s="47"/>
      <c r="AK89" s="47"/>
      <c r="AL89" s="47"/>
      <c r="AM89" s="47"/>
      <c r="AN89" s="42" t="s">
        <v>67</v>
      </c>
      <c r="AO89" s="42"/>
      <c r="AP89" s="42"/>
      <c r="AQ89" s="42"/>
      <c r="AR89" s="42"/>
      <c r="AS89" s="42" t="s">
        <v>68</v>
      </c>
      <c r="AT89" s="42"/>
      <c r="AU89" s="42"/>
      <c r="AV89" s="42"/>
      <c r="AW89" s="42"/>
      <c r="AX89" s="42" t="s">
        <v>92</v>
      </c>
      <c r="AY89" s="42"/>
      <c r="AZ89" s="42"/>
      <c r="BA89" s="42"/>
      <c r="BB89" s="47" t="s">
        <v>170</v>
      </c>
      <c r="BC89" s="47"/>
      <c r="BD89" s="47"/>
      <c r="BE89" s="47"/>
      <c r="BF89" s="47"/>
      <c r="BG89" s="42" t="s">
        <v>58</v>
      </c>
      <c r="BH89" s="42"/>
      <c r="BI89" s="42"/>
      <c r="BJ89" s="42"/>
      <c r="BK89" s="42"/>
      <c r="BL89" s="42" t="s">
        <v>59</v>
      </c>
      <c r="BM89" s="42"/>
      <c r="BN89" s="42"/>
      <c r="BO89" s="42"/>
      <c r="BP89" s="42"/>
      <c r="BQ89" s="42" t="s">
        <v>93</v>
      </c>
      <c r="BR89" s="42"/>
      <c r="BS89" s="42"/>
      <c r="BT89" s="42"/>
      <c r="BU89" s="47" t="s">
        <v>170</v>
      </c>
      <c r="BV89" s="47"/>
      <c r="BW89" s="47"/>
      <c r="BX89" s="47"/>
      <c r="BY89" s="47"/>
      <c r="CA89" t="s">
        <v>33</v>
      </c>
    </row>
    <row r="90" spans="1:79" s="1" customFormat="1" ht="29.4" customHeight="1" x14ac:dyDescent="0.25">
      <c r="A90" s="77">
        <v>1</v>
      </c>
      <c r="B90" s="98"/>
      <c r="C90" s="99"/>
      <c r="D90" s="65" t="s">
        <v>263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7"/>
      <c r="U90" s="86">
        <v>0</v>
      </c>
      <c r="V90" s="87"/>
      <c r="W90" s="87"/>
      <c r="X90" s="87"/>
      <c r="Y90" s="136"/>
      <c r="Z90" s="86">
        <v>0</v>
      </c>
      <c r="AA90" s="87"/>
      <c r="AB90" s="87"/>
      <c r="AC90" s="87"/>
      <c r="AD90" s="136"/>
      <c r="AE90" s="86">
        <v>0</v>
      </c>
      <c r="AF90" s="87"/>
      <c r="AG90" s="87"/>
      <c r="AH90" s="136"/>
      <c r="AI90" s="180">
        <v>0</v>
      </c>
      <c r="AJ90" s="181"/>
      <c r="AK90" s="181"/>
      <c r="AL90" s="181"/>
      <c r="AM90" s="182"/>
      <c r="AN90" s="86">
        <v>0</v>
      </c>
      <c r="AO90" s="87"/>
      <c r="AP90" s="87"/>
      <c r="AQ90" s="87"/>
      <c r="AR90" s="136"/>
      <c r="AS90" s="183">
        <v>299500</v>
      </c>
      <c r="AT90" s="87"/>
      <c r="AU90" s="87"/>
      <c r="AV90" s="87"/>
      <c r="AW90" s="136"/>
      <c r="AX90" s="183">
        <v>299500</v>
      </c>
      <c r="AY90" s="87"/>
      <c r="AZ90" s="87"/>
      <c r="BA90" s="136"/>
      <c r="BB90" s="92">
        <f>AS90</f>
        <v>299500</v>
      </c>
      <c r="BC90" s="93"/>
      <c r="BD90" s="93"/>
      <c r="BE90" s="93"/>
      <c r="BF90" s="94"/>
      <c r="BG90" s="86">
        <v>0</v>
      </c>
      <c r="BH90" s="87"/>
      <c r="BI90" s="87"/>
      <c r="BJ90" s="87"/>
      <c r="BK90" s="136"/>
      <c r="BL90" s="86">
        <v>0</v>
      </c>
      <c r="BM90" s="87"/>
      <c r="BN90" s="87"/>
      <c r="BO90" s="87"/>
      <c r="BP90" s="136"/>
      <c r="BQ90" s="86">
        <v>0</v>
      </c>
      <c r="BR90" s="87"/>
      <c r="BS90" s="87"/>
      <c r="BT90" s="136"/>
      <c r="BU90" s="180">
        <v>0</v>
      </c>
      <c r="BV90" s="181"/>
      <c r="BW90" s="181"/>
      <c r="BX90" s="181"/>
      <c r="BY90" s="182"/>
      <c r="CA90"/>
    </row>
    <row r="91" spans="1:79" s="1" customFormat="1" ht="43.2" customHeight="1" x14ac:dyDescent="0.25">
      <c r="A91" s="77">
        <v>2</v>
      </c>
      <c r="B91" s="98"/>
      <c r="C91" s="99"/>
      <c r="D91" s="65" t="s">
        <v>264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7"/>
      <c r="U91" s="86">
        <v>0</v>
      </c>
      <c r="V91" s="87"/>
      <c r="W91" s="87"/>
      <c r="X91" s="87"/>
      <c r="Y91" s="136"/>
      <c r="Z91" s="86">
        <v>0</v>
      </c>
      <c r="AA91" s="87"/>
      <c r="AB91" s="87"/>
      <c r="AC91" s="87"/>
      <c r="AD91" s="136"/>
      <c r="AE91" s="86">
        <v>0</v>
      </c>
      <c r="AF91" s="87"/>
      <c r="AG91" s="87"/>
      <c r="AH91" s="136"/>
      <c r="AI91" s="180">
        <v>0</v>
      </c>
      <c r="AJ91" s="181"/>
      <c r="AK91" s="181"/>
      <c r="AL91" s="181"/>
      <c r="AM91" s="182"/>
      <c r="AN91" s="86">
        <v>0</v>
      </c>
      <c r="AO91" s="87"/>
      <c r="AP91" s="87"/>
      <c r="AQ91" s="87"/>
      <c r="AR91" s="136"/>
      <c r="AS91" s="183">
        <v>169100</v>
      </c>
      <c r="AT91" s="87"/>
      <c r="AU91" s="87"/>
      <c r="AV91" s="87"/>
      <c r="AW91" s="136"/>
      <c r="AX91" s="183">
        <v>169100</v>
      </c>
      <c r="AY91" s="87"/>
      <c r="AZ91" s="87"/>
      <c r="BA91" s="136"/>
      <c r="BB91" s="92">
        <v>169100</v>
      </c>
      <c r="BC91" s="93"/>
      <c r="BD91" s="93"/>
      <c r="BE91" s="93"/>
      <c r="BF91" s="94"/>
      <c r="BG91" s="86">
        <v>0</v>
      </c>
      <c r="BH91" s="87"/>
      <c r="BI91" s="87"/>
      <c r="BJ91" s="87"/>
      <c r="BK91" s="136"/>
      <c r="BL91" s="183">
        <v>15200</v>
      </c>
      <c r="BM91" s="87"/>
      <c r="BN91" s="87"/>
      <c r="BO91" s="87"/>
      <c r="BP91" s="136"/>
      <c r="BQ91" s="183">
        <v>15200</v>
      </c>
      <c r="BR91" s="87"/>
      <c r="BS91" s="87"/>
      <c r="BT91" s="136"/>
      <c r="BU91" s="92">
        <v>15200</v>
      </c>
      <c r="BV91" s="93"/>
      <c r="BW91" s="93"/>
      <c r="BX91" s="93"/>
      <c r="BY91" s="94"/>
      <c r="CA91"/>
    </row>
    <row r="92" spans="1:79" s="1" customFormat="1" ht="5.4" hidden="1" customHeight="1" x14ac:dyDescent="0.25">
      <c r="A92" s="77"/>
      <c r="B92" s="98"/>
      <c r="C92" s="99"/>
      <c r="D92" s="7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9"/>
      <c r="U92" s="86"/>
      <c r="V92" s="87"/>
      <c r="W92" s="87"/>
      <c r="X92" s="87"/>
      <c r="Y92" s="136"/>
      <c r="Z92" s="86"/>
      <c r="AA92" s="87"/>
      <c r="AB92" s="87"/>
      <c r="AC92" s="87"/>
      <c r="AD92" s="136"/>
      <c r="AE92" s="86"/>
      <c r="AF92" s="87"/>
      <c r="AG92" s="87"/>
      <c r="AH92" s="136"/>
      <c r="AI92" s="143"/>
      <c r="AJ92" s="144"/>
      <c r="AK92" s="144"/>
      <c r="AL92" s="144"/>
      <c r="AM92" s="145"/>
      <c r="AN92" s="86"/>
      <c r="AO92" s="87"/>
      <c r="AP92" s="87"/>
      <c r="AQ92" s="87"/>
      <c r="AR92" s="136"/>
      <c r="AS92" s="86"/>
      <c r="AT92" s="87"/>
      <c r="AU92" s="87"/>
      <c r="AV92" s="87"/>
      <c r="AW92" s="136"/>
      <c r="AX92" s="86"/>
      <c r="AY92" s="87"/>
      <c r="AZ92" s="87"/>
      <c r="BA92" s="136"/>
      <c r="BB92" s="143"/>
      <c r="BC92" s="144"/>
      <c r="BD92" s="144"/>
      <c r="BE92" s="144"/>
      <c r="BF92" s="145"/>
      <c r="BG92" s="86"/>
      <c r="BH92" s="87"/>
      <c r="BI92" s="87"/>
      <c r="BJ92" s="87"/>
      <c r="BK92" s="136"/>
      <c r="BL92" s="86"/>
      <c r="BM92" s="87"/>
      <c r="BN92" s="87"/>
      <c r="BO92" s="87"/>
      <c r="BP92" s="136"/>
      <c r="BQ92" s="86"/>
      <c r="BR92" s="87"/>
      <c r="BS92" s="87"/>
      <c r="BT92" s="136"/>
      <c r="BU92" s="143"/>
      <c r="BV92" s="144"/>
      <c r="BW92" s="144"/>
      <c r="BX92" s="144"/>
      <c r="BY92" s="145"/>
      <c r="CA92"/>
    </row>
    <row r="93" spans="1:79" s="25" customFormat="1" ht="39.6" customHeight="1" x14ac:dyDescent="0.25">
      <c r="A93" s="77">
        <v>3</v>
      </c>
      <c r="B93" s="98"/>
      <c r="C93" s="98"/>
      <c r="D93" s="65" t="s">
        <v>177</v>
      </c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7"/>
      <c r="U93" s="95">
        <v>4273185</v>
      </c>
      <c r="V93" s="96"/>
      <c r="W93" s="96"/>
      <c r="X93" s="96"/>
      <c r="Y93" s="97"/>
      <c r="Z93" s="95">
        <v>0</v>
      </c>
      <c r="AA93" s="96"/>
      <c r="AB93" s="96"/>
      <c r="AC93" s="96"/>
      <c r="AD93" s="97"/>
      <c r="AE93" s="95">
        <v>0</v>
      </c>
      <c r="AF93" s="96"/>
      <c r="AG93" s="96"/>
      <c r="AH93" s="97"/>
      <c r="AI93" s="92">
        <f>IF(ISNUMBER(U93),U93,0)+IF(ISNUMBER(Z93),Z93,0)</f>
        <v>4273185</v>
      </c>
      <c r="AJ93" s="93"/>
      <c r="AK93" s="93"/>
      <c r="AL93" s="93"/>
      <c r="AM93" s="94"/>
      <c r="AN93" s="95">
        <v>6478069</v>
      </c>
      <c r="AO93" s="96"/>
      <c r="AP93" s="96"/>
      <c r="AQ93" s="96"/>
      <c r="AR93" s="97"/>
      <c r="AS93" s="95">
        <v>0</v>
      </c>
      <c r="AT93" s="96"/>
      <c r="AU93" s="96"/>
      <c r="AV93" s="96"/>
      <c r="AW93" s="97"/>
      <c r="AX93" s="95">
        <v>0</v>
      </c>
      <c r="AY93" s="96"/>
      <c r="AZ93" s="96"/>
      <c r="BA93" s="97"/>
      <c r="BB93" s="92">
        <f>IF(ISNUMBER(AN93),AN93,0)+IF(ISNUMBER(AS93),AS93,0)</f>
        <v>6478069</v>
      </c>
      <c r="BC93" s="93"/>
      <c r="BD93" s="93"/>
      <c r="BE93" s="93"/>
      <c r="BF93" s="94"/>
      <c r="BG93" s="95">
        <v>8097590</v>
      </c>
      <c r="BH93" s="96"/>
      <c r="BI93" s="96"/>
      <c r="BJ93" s="96"/>
      <c r="BK93" s="97"/>
      <c r="BL93" s="95">
        <v>0</v>
      </c>
      <c r="BM93" s="96"/>
      <c r="BN93" s="96"/>
      <c r="BO93" s="96"/>
      <c r="BP93" s="97"/>
      <c r="BQ93" s="95">
        <v>0</v>
      </c>
      <c r="BR93" s="96"/>
      <c r="BS93" s="96"/>
      <c r="BT93" s="97"/>
      <c r="BU93" s="92">
        <f>IF(ISNUMBER(BG93),BG93,0)+IF(ISNUMBER(BL93),BL93,0)</f>
        <v>8097590</v>
      </c>
      <c r="BV93" s="93"/>
      <c r="BW93" s="93"/>
      <c r="BX93" s="93"/>
      <c r="BY93" s="94"/>
      <c r="CA93" s="25" t="s">
        <v>34</v>
      </c>
    </row>
    <row r="94" spans="1:79" s="6" customFormat="1" ht="20.399999999999999" customHeight="1" x14ac:dyDescent="0.25">
      <c r="A94" s="37"/>
      <c r="B94" s="38"/>
      <c r="C94" s="38"/>
      <c r="D94" s="29" t="s">
        <v>147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1"/>
      <c r="U94" s="92">
        <f>U93</f>
        <v>4273185</v>
      </c>
      <c r="V94" s="93"/>
      <c r="W94" s="93"/>
      <c r="X94" s="93"/>
      <c r="Y94" s="94"/>
      <c r="Z94" s="92">
        <v>0</v>
      </c>
      <c r="AA94" s="93"/>
      <c r="AB94" s="93"/>
      <c r="AC94" s="93"/>
      <c r="AD94" s="94"/>
      <c r="AE94" s="92">
        <v>0</v>
      </c>
      <c r="AF94" s="93"/>
      <c r="AG94" s="93"/>
      <c r="AH94" s="94"/>
      <c r="AI94" s="92">
        <f>IF(ISNUMBER(U94),U94,0)+IF(ISNUMBER(Z94),Z94,0)</f>
        <v>4273185</v>
      </c>
      <c r="AJ94" s="93"/>
      <c r="AK94" s="93"/>
      <c r="AL94" s="93"/>
      <c r="AM94" s="94"/>
      <c r="AN94" s="92">
        <v>6068200</v>
      </c>
      <c r="AO94" s="93"/>
      <c r="AP94" s="93"/>
      <c r="AQ94" s="93"/>
      <c r="AR94" s="94"/>
      <c r="AS94" s="92">
        <v>468600</v>
      </c>
      <c r="AT94" s="93"/>
      <c r="AU94" s="93"/>
      <c r="AV94" s="93"/>
      <c r="AW94" s="94"/>
      <c r="AX94" s="92">
        <v>468600</v>
      </c>
      <c r="AY94" s="93"/>
      <c r="AZ94" s="93"/>
      <c r="BA94" s="94"/>
      <c r="BB94" s="92">
        <f>IF(ISNUMBER(AN94),AN94,0)+IF(ISNUMBER(AS94),AS94,0)</f>
        <v>6536800</v>
      </c>
      <c r="BC94" s="93"/>
      <c r="BD94" s="93"/>
      <c r="BE94" s="93"/>
      <c r="BF94" s="94"/>
      <c r="BG94" s="92">
        <f>BG93</f>
        <v>8097590</v>
      </c>
      <c r="BH94" s="93"/>
      <c r="BI94" s="93"/>
      <c r="BJ94" s="93"/>
      <c r="BK94" s="94"/>
      <c r="BL94" s="92">
        <f>BL91</f>
        <v>15200</v>
      </c>
      <c r="BM94" s="93"/>
      <c r="BN94" s="93"/>
      <c r="BO94" s="93"/>
      <c r="BP94" s="94"/>
      <c r="BQ94" s="92">
        <f>BQ91</f>
        <v>15200</v>
      </c>
      <c r="BR94" s="93"/>
      <c r="BS94" s="93"/>
      <c r="BT94" s="94"/>
      <c r="BU94" s="92">
        <f>IF(ISNUMBER(BG94),BG94,0)+IF(ISNUMBER(BL94),BL94,0)</f>
        <v>8112790</v>
      </c>
      <c r="BV94" s="93"/>
      <c r="BW94" s="93"/>
      <c r="BX94" s="93"/>
      <c r="BY94" s="94"/>
    </row>
    <row r="96" spans="1:79" ht="14.25" customHeight="1" x14ac:dyDescent="0.25">
      <c r="A96" s="113" t="s">
        <v>240</v>
      </c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</row>
    <row r="97" spans="1:79" ht="15" customHeight="1" x14ac:dyDescent="0.25">
      <c r="A97" s="127" t="s">
        <v>210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</row>
    <row r="98" spans="1:79" ht="23.1" customHeight="1" x14ac:dyDescent="0.25">
      <c r="A98" s="146" t="s">
        <v>6</v>
      </c>
      <c r="B98" s="147"/>
      <c r="C98" s="147"/>
      <c r="D98" s="146" t="s">
        <v>121</v>
      </c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50"/>
      <c r="U98" s="45" t="s">
        <v>232</v>
      </c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 t="s">
        <v>237</v>
      </c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</row>
    <row r="99" spans="1:79" ht="54" customHeight="1" x14ac:dyDescent="0.25">
      <c r="A99" s="148"/>
      <c r="B99" s="149"/>
      <c r="C99" s="149"/>
      <c r="D99" s="148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51"/>
      <c r="U99" s="100" t="s">
        <v>4</v>
      </c>
      <c r="V99" s="101"/>
      <c r="W99" s="101"/>
      <c r="X99" s="101"/>
      <c r="Y99" s="102"/>
      <c r="Z99" s="100" t="s">
        <v>3</v>
      </c>
      <c r="AA99" s="101"/>
      <c r="AB99" s="101"/>
      <c r="AC99" s="101"/>
      <c r="AD99" s="102"/>
      <c r="AE99" s="77" t="s">
        <v>116</v>
      </c>
      <c r="AF99" s="98"/>
      <c r="AG99" s="98"/>
      <c r="AH99" s="98"/>
      <c r="AI99" s="99"/>
      <c r="AJ99" s="100" t="s">
        <v>5</v>
      </c>
      <c r="AK99" s="101"/>
      <c r="AL99" s="101"/>
      <c r="AM99" s="101"/>
      <c r="AN99" s="102"/>
      <c r="AO99" s="100" t="s">
        <v>4</v>
      </c>
      <c r="AP99" s="101"/>
      <c r="AQ99" s="101"/>
      <c r="AR99" s="101"/>
      <c r="AS99" s="102"/>
      <c r="AT99" s="100" t="s">
        <v>3</v>
      </c>
      <c r="AU99" s="101"/>
      <c r="AV99" s="101"/>
      <c r="AW99" s="101"/>
      <c r="AX99" s="102"/>
      <c r="AY99" s="77" t="s">
        <v>116</v>
      </c>
      <c r="AZ99" s="98"/>
      <c r="BA99" s="98"/>
      <c r="BB99" s="98"/>
      <c r="BC99" s="99"/>
      <c r="BD99" s="45" t="s">
        <v>96</v>
      </c>
      <c r="BE99" s="45"/>
      <c r="BF99" s="45"/>
      <c r="BG99" s="45"/>
      <c r="BH99" s="45"/>
    </row>
    <row r="100" spans="1:79" ht="15" customHeight="1" x14ac:dyDescent="0.25">
      <c r="A100" s="100" t="s">
        <v>169</v>
      </c>
      <c r="B100" s="101"/>
      <c r="C100" s="101"/>
      <c r="D100" s="100">
        <v>2</v>
      </c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2"/>
      <c r="U100" s="100">
        <v>3</v>
      </c>
      <c r="V100" s="101"/>
      <c r="W100" s="101"/>
      <c r="X100" s="101"/>
      <c r="Y100" s="102"/>
      <c r="Z100" s="100">
        <v>4</v>
      </c>
      <c r="AA100" s="101"/>
      <c r="AB100" s="101"/>
      <c r="AC100" s="101"/>
      <c r="AD100" s="102"/>
      <c r="AE100" s="100">
        <v>5</v>
      </c>
      <c r="AF100" s="101"/>
      <c r="AG100" s="101"/>
      <c r="AH100" s="101"/>
      <c r="AI100" s="102"/>
      <c r="AJ100" s="100">
        <v>6</v>
      </c>
      <c r="AK100" s="101"/>
      <c r="AL100" s="101"/>
      <c r="AM100" s="101"/>
      <c r="AN100" s="102"/>
      <c r="AO100" s="100">
        <v>7</v>
      </c>
      <c r="AP100" s="101"/>
      <c r="AQ100" s="101"/>
      <c r="AR100" s="101"/>
      <c r="AS100" s="102"/>
      <c r="AT100" s="100">
        <v>8</v>
      </c>
      <c r="AU100" s="101"/>
      <c r="AV100" s="101"/>
      <c r="AW100" s="101"/>
      <c r="AX100" s="102"/>
      <c r="AY100" s="100">
        <v>9</v>
      </c>
      <c r="AZ100" s="101"/>
      <c r="BA100" s="101"/>
      <c r="BB100" s="101"/>
      <c r="BC100" s="102"/>
      <c r="BD100" s="100">
        <v>10</v>
      </c>
      <c r="BE100" s="101"/>
      <c r="BF100" s="101"/>
      <c r="BG100" s="101"/>
      <c r="BH100" s="102"/>
    </row>
    <row r="101" spans="1:79" s="1" customFormat="1" ht="12.75" hidden="1" customHeight="1" x14ac:dyDescent="0.25">
      <c r="A101" s="86" t="s">
        <v>69</v>
      </c>
      <c r="B101" s="87"/>
      <c r="C101" s="87"/>
      <c r="D101" s="86" t="s">
        <v>57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136"/>
      <c r="U101" s="86" t="s">
        <v>60</v>
      </c>
      <c r="V101" s="87"/>
      <c r="W101" s="87"/>
      <c r="X101" s="87"/>
      <c r="Y101" s="136"/>
      <c r="Z101" s="86" t="s">
        <v>61</v>
      </c>
      <c r="AA101" s="87"/>
      <c r="AB101" s="87"/>
      <c r="AC101" s="87"/>
      <c r="AD101" s="136"/>
      <c r="AE101" s="86" t="s">
        <v>94</v>
      </c>
      <c r="AF101" s="87"/>
      <c r="AG101" s="87"/>
      <c r="AH101" s="87"/>
      <c r="AI101" s="136"/>
      <c r="AJ101" s="143" t="s">
        <v>171</v>
      </c>
      <c r="AK101" s="144"/>
      <c r="AL101" s="144"/>
      <c r="AM101" s="144"/>
      <c r="AN101" s="145"/>
      <c r="AO101" s="86" t="s">
        <v>62</v>
      </c>
      <c r="AP101" s="87"/>
      <c r="AQ101" s="87"/>
      <c r="AR101" s="87"/>
      <c r="AS101" s="136"/>
      <c r="AT101" s="86" t="s">
        <v>63</v>
      </c>
      <c r="AU101" s="87"/>
      <c r="AV101" s="87"/>
      <c r="AW101" s="87"/>
      <c r="AX101" s="136"/>
      <c r="AY101" s="86" t="s">
        <v>95</v>
      </c>
      <c r="AZ101" s="87"/>
      <c r="BA101" s="87"/>
      <c r="BB101" s="87"/>
      <c r="BC101" s="136"/>
      <c r="BD101" s="47" t="s">
        <v>171</v>
      </c>
      <c r="BE101" s="47"/>
      <c r="BF101" s="47"/>
      <c r="BG101" s="47"/>
      <c r="BH101" s="47"/>
      <c r="CA101" s="1" t="s">
        <v>35</v>
      </c>
    </row>
    <row r="102" spans="1:79" s="25" customFormat="1" ht="39.6" customHeight="1" x14ac:dyDescent="0.25">
      <c r="A102" s="49">
        <v>1</v>
      </c>
      <c r="B102" s="50"/>
      <c r="C102" s="50"/>
      <c r="D102" s="65" t="s">
        <v>177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7"/>
      <c r="U102" s="95">
        <v>8974148</v>
      </c>
      <c r="V102" s="96"/>
      <c r="W102" s="96"/>
      <c r="X102" s="96"/>
      <c r="Y102" s="97"/>
      <c r="Z102" s="95">
        <v>0</v>
      </c>
      <c r="AA102" s="96"/>
      <c r="AB102" s="96"/>
      <c r="AC102" s="96"/>
      <c r="AD102" s="97"/>
      <c r="AE102" s="53">
        <v>0</v>
      </c>
      <c r="AF102" s="53"/>
      <c r="AG102" s="53"/>
      <c r="AH102" s="53"/>
      <c r="AI102" s="53"/>
      <c r="AJ102" s="53">
        <f>IF(ISNUMBER(U102),U102,0)+IF(ISNUMBER(Z102),Z102,0)</f>
        <v>8974148</v>
      </c>
      <c r="AK102" s="53"/>
      <c r="AL102" s="53"/>
      <c r="AM102" s="53"/>
      <c r="AN102" s="53"/>
      <c r="AO102" s="53">
        <v>9582860</v>
      </c>
      <c r="AP102" s="53"/>
      <c r="AQ102" s="53"/>
      <c r="AR102" s="53"/>
      <c r="AS102" s="53"/>
      <c r="AT102" s="48">
        <v>0</v>
      </c>
      <c r="AU102" s="48"/>
      <c r="AV102" s="48"/>
      <c r="AW102" s="48"/>
      <c r="AX102" s="48"/>
      <c r="AY102" s="53">
        <v>0</v>
      </c>
      <c r="AZ102" s="53"/>
      <c r="BA102" s="53"/>
      <c r="BB102" s="53"/>
      <c r="BC102" s="53"/>
      <c r="BD102" s="53">
        <f>IF(ISNUMBER(AO102),AO102,0)+IF(ISNUMBER(AT102),AT102,0)</f>
        <v>9582860</v>
      </c>
      <c r="BE102" s="53"/>
      <c r="BF102" s="53"/>
      <c r="BG102" s="53"/>
      <c r="BH102" s="53"/>
      <c r="CA102" s="25" t="s">
        <v>36</v>
      </c>
    </row>
    <row r="103" spans="1:79" s="6" customFormat="1" ht="18" customHeight="1" x14ac:dyDescent="0.25">
      <c r="A103" s="37"/>
      <c r="B103" s="38"/>
      <c r="C103" s="38"/>
      <c r="D103" s="29" t="s">
        <v>147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1"/>
      <c r="U103" s="92">
        <f>U102</f>
        <v>8974148</v>
      </c>
      <c r="V103" s="93"/>
      <c r="W103" s="93"/>
      <c r="X103" s="93"/>
      <c r="Y103" s="94"/>
      <c r="Z103" s="92">
        <v>0</v>
      </c>
      <c r="AA103" s="93"/>
      <c r="AB103" s="93"/>
      <c r="AC103" s="93"/>
      <c r="AD103" s="94"/>
      <c r="AE103" s="40">
        <v>0</v>
      </c>
      <c r="AF103" s="40"/>
      <c r="AG103" s="40"/>
      <c r="AH103" s="40"/>
      <c r="AI103" s="40"/>
      <c r="AJ103" s="40">
        <f>IF(ISNUMBER(U103),U103,0)+IF(ISNUMBER(Z103),Z103,0)</f>
        <v>8974148</v>
      </c>
      <c r="AK103" s="40"/>
      <c r="AL103" s="40"/>
      <c r="AM103" s="40"/>
      <c r="AN103" s="40"/>
      <c r="AO103" s="40">
        <f>AO102</f>
        <v>9582860</v>
      </c>
      <c r="AP103" s="40"/>
      <c r="AQ103" s="40"/>
      <c r="AR103" s="40"/>
      <c r="AS103" s="40"/>
      <c r="AT103" s="28">
        <v>0</v>
      </c>
      <c r="AU103" s="28"/>
      <c r="AV103" s="28"/>
      <c r="AW103" s="28"/>
      <c r="AX103" s="28"/>
      <c r="AY103" s="40">
        <v>0</v>
      </c>
      <c r="AZ103" s="40"/>
      <c r="BA103" s="40"/>
      <c r="BB103" s="40"/>
      <c r="BC103" s="40"/>
      <c r="BD103" s="40">
        <f>IF(ISNUMBER(AO103),AO103,0)+IF(ISNUMBER(AT103),AT103,0)</f>
        <v>9582860</v>
      </c>
      <c r="BE103" s="40"/>
      <c r="BF103" s="40"/>
      <c r="BG103" s="40"/>
      <c r="BH103" s="40"/>
    </row>
    <row r="104" spans="1:79" s="5" customFormat="1" ht="12.75" customHeight="1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6" spans="1:79" ht="14.25" customHeight="1" x14ac:dyDescent="0.25">
      <c r="A106" s="113" t="s">
        <v>152</v>
      </c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</row>
    <row r="107" spans="1:79" ht="14.25" customHeight="1" x14ac:dyDescent="0.25">
      <c r="A107" s="113" t="s">
        <v>225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</row>
    <row r="108" spans="1:79" s="27" customFormat="1" ht="23.1" customHeight="1" x14ac:dyDescent="0.25">
      <c r="A108" s="128" t="s">
        <v>6</v>
      </c>
      <c r="B108" s="129"/>
      <c r="C108" s="129"/>
      <c r="D108" s="125" t="s">
        <v>9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 t="s">
        <v>8</v>
      </c>
      <c r="R108" s="125"/>
      <c r="S108" s="125"/>
      <c r="T108" s="125"/>
      <c r="U108" s="125"/>
      <c r="V108" s="125" t="s">
        <v>7</v>
      </c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40" t="s">
        <v>211</v>
      </c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2"/>
      <c r="AU108" s="140" t="s">
        <v>214</v>
      </c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2"/>
      <c r="BJ108" s="140" t="s">
        <v>221</v>
      </c>
      <c r="BK108" s="141"/>
      <c r="BL108" s="141"/>
      <c r="BM108" s="141"/>
      <c r="BN108" s="141"/>
      <c r="BO108" s="141"/>
      <c r="BP108" s="141"/>
      <c r="BQ108" s="141"/>
      <c r="BR108" s="141"/>
      <c r="BS108" s="141"/>
      <c r="BT108" s="141"/>
      <c r="BU108" s="141"/>
      <c r="BV108" s="141"/>
      <c r="BW108" s="141"/>
      <c r="BX108" s="142"/>
    </row>
    <row r="109" spans="1:79" s="27" customFormat="1" ht="32.25" customHeight="1" x14ac:dyDescent="0.25">
      <c r="A109" s="131"/>
      <c r="B109" s="132"/>
      <c r="C109" s="132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 t="s">
        <v>4</v>
      </c>
      <c r="AG109" s="125"/>
      <c r="AH109" s="125"/>
      <c r="AI109" s="125"/>
      <c r="AJ109" s="125"/>
      <c r="AK109" s="125" t="s">
        <v>3</v>
      </c>
      <c r="AL109" s="125"/>
      <c r="AM109" s="125"/>
      <c r="AN109" s="125"/>
      <c r="AO109" s="125"/>
      <c r="AP109" s="125" t="s">
        <v>123</v>
      </c>
      <c r="AQ109" s="125"/>
      <c r="AR109" s="125"/>
      <c r="AS109" s="125"/>
      <c r="AT109" s="125"/>
      <c r="AU109" s="125" t="s">
        <v>4</v>
      </c>
      <c r="AV109" s="125"/>
      <c r="AW109" s="125"/>
      <c r="AX109" s="125"/>
      <c r="AY109" s="125"/>
      <c r="AZ109" s="125" t="s">
        <v>3</v>
      </c>
      <c r="BA109" s="125"/>
      <c r="BB109" s="125"/>
      <c r="BC109" s="125"/>
      <c r="BD109" s="125"/>
      <c r="BE109" s="125" t="s">
        <v>90</v>
      </c>
      <c r="BF109" s="125"/>
      <c r="BG109" s="125"/>
      <c r="BH109" s="125"/>
      <c r="BI109" s="125"/>
      <c r="BJ109" s="125" t="s">
        <v>4</v>
      </c>
      <c r="BK109" s="125"/>
      <c r="BL109" s="125"/>
      <c r="BM109" s="125"/>
      <c r="BN109" s="125"/>
      <c r="BO109" s="125" t="s">
        <v>3</v>
      </c>
      <c r="BP109" s="125"/>
      <c r="BQ109" s="125"/>
      <c r="BR109" s="125"/>
      <c r="BS109" s="125"/>
      <c r="BT109" s="125" t="s">
        <v>97</v>
      </c>
      <c r="BU109" s="125"/>
      <c r="BV109" s="125"/>
      <c r="BW109" s="125"/>
      <c r="BX109" s="125"/>
    </row>
    <row r="110" spans="1:79" ht="15" customHeight="1" x14ac:dyDescent="0.25">
      <c r="A110" s="100">
        <v>1</v>
      </c>
      <c r="B110" s="101"/>
      <c r="C110" s="101"/>
      <c r="D110" s="45">
        <v>2</v>
      </c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>
        <v>3</v>
      </c>
      <c r="R110" s="45"/>
      <c r="S110" s="45"/>
      <c r="T110" s="45"/>
      <c r="U110" s="45"/>
      <c r="V110" s="45">
        <v>4</v>
      </c>
      <c r="W110" s="45"/>
      <c r="X110" s="45"/>
      <c r="Y110" s="45"/>
      <c r="Z110" s="45"/>
      <c r="AA110" s="45"/>
      <c r="AB110" s="45"/>
      <c r="AC110" s="45"/>
      <c r="AD110" s="45"/>
      <c r="AE110" s="45"/>
      <c r="AF110" s="45">
        <v>5</v>
      </c>
      <c r="AG110" s="45"/>
      <c r="AH110" s="45"/>
      <c r="AI110" s="45"/>
      <c r="AJ110" s="45"/>
      <c r="AK110" s="45">
        <v>6</v>
      </c>
      <c r="AL110" s="45"/>
      <c r="AM110" s="45"/>
      <c r="AN110" s="45"/>
      <c r="AO110" s="45"/>
      <c r="AP110" s="45">
        <v>7</v>
      </c>
      <c r="AQ110" s="45"/>
      <c r="AR110" s="45"/>
      <c r="AS110" s="45"/>
      <c r="AT110" s="45"/>
      <c r="AU110" s="45">
        <v>8</v>
      </c>
      <c r="AV110" s="45"/>
      <c r="AW110" s="45"/>
      <c r="AX110" s="45"/>
      <c r="AY110" s="45"/>
      <c r="AZ110" s="45">
        <v>9</v>
      </c>
      <c r="BA110" s="45"/>
      <c r="BB110" s="45"/>
      <c r="BC110" s="45"/>
      <c r="BD110" s="45"/>
      <c r="BE110" s="45">
        <v>10</v>
      </c>
      <c r="BF110" s="45"/>
      <c r="BG110" s="45"/>
      <c r="BH110" s="45"/>
      <c r="BI110" s="45"/>
      <c r="BJ110" s="45">
        <v>11</v>
      </c>
      <c r="BK110" s="45"/>
      <c r="BL110" s="45"/>
      <c r="BM110" s="45"/>
      <c r="BN110" s="45"/>
      <c r="BO110" s="45">
        <v>12</v>
      </c>
      <c r="BP110" s="45"/>
      <c r="BQ110" s="45"/>
      <c r="BR110" s="45"/>
      <c r="BS110" s="45"/>
      <c r="BT110" s="45">
        <v>13</v>
      </c>
      <c r="BU110" s="45"/>
      <c r="BV110" s="45"/>
      <c r="BW110" s="45"/>
      <c r="BX110" s="45"/>
    </row>
    <row r="111" spans="1:79" ht="10.5" hidden="1" customHeight="1" x14ac:dyDescent="0.25">
      <c r="A111" s="86" t="s">
        <v>154</v>
      </c>
      <c r="B111" s="87"/>
      <c r="C111" s="87"/>
      <c r="D111" s="45" t="s">
        <v>57</v>
      </c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 t="s">
        <v>70</v>
      </c>
      <c r="R111" s="45"/>
      <c r="S111" s="45"/>
      <c r="T111" s="45"/>
      <c r="U111" s="45"/>
      <c r="V111" s="45" t="s">
        <v>71</v>
      </c>
      <c r="W111" s="45"/>
      <c r="X111" s="45"/>
      <c r="Y111" s="45"/>
      <c r="Z111" s="45"/>
      <c r="AA111" s="45"/>
      <c r="AB111" s="45"/>
      <c r="AC111" s="45"/>
      <c r="AD111" s="45"/>
      <c r="AE111" s="45"/>
      <c r="AF111" s="42" t="s">
        <v>111</v>
      </c>
      <c r="AG111" s="42"/>
      <c r="AH111" s="42"/>
      <c r="AI111" s="42"/>
      <c r="AJ111" s="42"/>
      <c r="AK111" s="44" t="s">
        <v>112</v>
      </c>
      <c r="AL111" s="44"/>
      <c r="AM111" s="44"/>
      <c r="AN111" s="44"/>
      <c r="AO111" s="44"/>
      <c r="AP111" s="47" t="s">
        <v>122</v>
      </c>
      <c r="AQ111" s="47"/>
      <c r="AR111" s="47"/>
      <c r="AS111" s="47"/>
      <c r="AT111" s="47"/>
      <c r="AU111" s="42" t="s">
        <v>113</v>
      </c>
      <c r="AV111" s="42"/>
      <c r="AW111" s="42"/>
      <c r="AX111" s="42"/>
      <c r="AY111" s="42"/>
      <c r="AZ111" s="44" t="s">
        <v>114</v>
      </c>
      <c r="BA111" s="44"/>
      <c r="BB111" s="44"/>
      <c r="BC111" s="44"/>
      <c r="BD111" s="44"/>
      <c r="BE111" s="47" t="s">
        <v>122</v>
      </c>
      <c r="BF111" s="47"/>
      <c r="BG111" s="47"/>
      <c r="BH111" s="47"/>
      <c r="BI111" s="47"/>
      <c r="BJ111" s="42" t="s">
        <v>105</v>
      </c>
      <c r="BK111" s="42"/>
      <c r="BL111" s="42"/>
      <c r="BM111" s="42"/>
      <c r="BN111" s="42"/>
      <c r="BO111" s="44" t="s">
        <v>106</v>
      </c>
      <c r="BP111" s="44"/>
      <c r="BQ111" s="44"/>
      <c r="BR111" s="44"/>
      <c r="BS111" s="44"/>
      <c r="BT111" s="47" t="s">
        <v>122</v>
      </c>
      <c r="BU111" s="47"/>
      <c r="BV111" s="47"/>
      <c r="BW111" s="47"/>
      <c r="BX111" s="47"/>
      <c r="CA111" t="s">
        <v>37</v>
      </c>
    </row>
    <row r="112" spans="1:79" s="6" customFormat="1" ht="15" customHeight="1" x14ac:dyDescent="0.25">
      <c r="A112" s="37">
        <v>0</v>
      </c>
      <c r="B112" s="38"/>
      <c r="C112" s="38"/>
      <c r="D112" s="83" t="s">
        <v>178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CA112" s="6" t="s">
        <v>38</v>
      </c>
    </row>
    <row r="113" spans="1:76" s="25" customFormat="1" ht="55.2" customHeight="1" x14ac:dyDescent="0.25">
      <c r="A113" s="49">
        <v>0</v>
      </c>
      <c r="B113" s="50"/>
      <c r="C113" s="50"/>
      <c r="D113" s="65" t="s">
        <v>249</v>
      </c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5"/>
      <c r="Q113" s="76" t="s">
        <v>179</v>
      </c>
      <c r="R113" s="76"/>
      <c r="S113" s="76"/>
      <c r="T113" s="76"/>
      <c r="U113" s="76"/>
      <c r="V113" s="77" t="s">
        <v>180</v>
      </c>
      <c r="W113" s="50"/>
      <c r="X113" s="50"/>
      <c r="Y113" s="50"/>
      <c r="Z113" s="50"/>
      <c r="AA113" s="50"/>
      <c r="AB113" s="50"/>
      <c r="AC113" s="50"/>
      <c r="AD113" s="50"/>
      <c r="AE113" s="51"/>
      <c r="AF113" s="72">
        <v>3</v>
      </c>
      <c r="AG113" s="72"/>
      <c r="AH113" s="72"/>
      <c r="AI113" s="72"/>
      <c r="AJ113" s="72"/>
      <c r="AK113" s="72">
        <v>0</v>
      </c>
      <c r="AL113" s="72"/>
      <c r="AM113" s="72"/>
      <c r="AN113" s="72"/>
      <c r="AO113" s="72"/>
      <c r="AP113" s="72">
        <f t="shared" ref="AP113:AP125" si="0">IF(ISNUMBER(AF113),AF113,0)+IF(ISNUMBER(AK113),AK113,0)</f>
        <v>3</v>
      </c>
      <c r="AQ113" s="72"/>
      <c r="AR113" s="72"/>
      <c r="AS113" s="72"/>
      <c r="AT113" s="72"/>
      <c r="AU113" s="72">
        <v>3</v>
      </c>
      <c r="AV113" s="72"/>
      <c r="AW113" s="72"/>
      <c r="AX113" s="72"/>
      <c r="AY113" s="72"/>
      <c r="AZ113" s="72">
        <v>3</v>
      </c>
      <c r="BA113" s="72"/>
      <c r="BB113" s="72"/>
      <c r="BC113" s="72"/>
      <c r="BD113" s="72"/>
      <c r="BE113" s="72">
        <v>3</v>
      </c>
      <c r="BF113" s="72"/>
      <c r="BG113" s="72"/>
      <c r="BH113" s="72"/>
      <c r="BI113" s="72"/>
      <c r="BJ113" s="72">
        <v>3</v>
      </c>
      <c r="BK113" s="72"/>
      <c r="BL113" s="72"/>
      <c r="BM113" s="72"/>
      <c r="BN113" s="72"/>
      <c r="BO113" s="72">
        <v>3</v>
      </c>
      <c r="BP113" s="72"/>
      <c r="BQ113" s="72"/>
      <c r="BR113" s="72"/>
      <c r="BS113" s="72"/>
      <c r="BT113" s="72">
        <v>3</v>
      </c>
      <c r="BU113" s="72"/>
      <c r="BV113" s="72"/>
      <c r="BW113" s="72"/>
      <c r="BX113" s="72"/>
    </row>
    <row r="114" spans="1:76" hidden="1" x14ac:dyDescent="0.25"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76" s="25" customFormat="1" ht="48" customHeight="1" x14ac:dyDescent="0.25">
      <c r="A115" s="49">
        <v>0</v>
      </c>
      <c r="B115" s="50"/>
      <c r="C115" s="50"/>
      <c r="D115" s="65" t="s">
        <v>250</v>
      </c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5"/>
      <c r="Q115" s="76" t="s">
        <v>190</v>
      </c>
      <c r="R115" s="76"/>
      <c r="S115" s="76"/>
      <c r="T115" s="76"/>
      <c r="U115" s="76"/>
      <c r="V115" s="77" t="s">
        <v>183</v>
      </c>
      <c r="W115" s="50"/>
      <c r="X115" s="50"/>
      <c r="Y115" s="50"/>
      <c r="Z115" s="50"/>
      <c r="AA115" s="50"/>
      <c r="AB115" s="50"/>
      <c r="AC115" s="50"/>
      <c r="AD115" s="50"/>
      <c r="AE115" s="51"/>
      <c r="AF115" s="78">
        <v>4273185</v>
      </c>
      <c r="AG115" s="72"/>
      <c r="AH115" s="72"/>
      <c r="AI115" s="72"/>
      <c r="AJ115" s="72"/>
      <c r="AK115" s="72">
        <v>0</v>
      </c>
      <c r="AL115" s="72"/>
      <c r="AM115" s="72"/>
      <c r="AN115" s="72"/>
      <c r="AO115" s="72"/>
      <c r="AP115" s="72">
        <f t="shared" si="0"/>
        <v>4273185</v>
      </c>
      <c r="AQ115" s="72"/>
      <c r="AR115" s="72"/>
      <c r="AS115" s="72"/>
      <c r="AT115" s="72"/>
      <c r="AU115" s="78">
        <v>6478069</v>
      </c>
      <c r="AV115" s="72"/>
      <c r="AW115" s="72"/>
      <c r="AX115" s="72"/>
      <c r="AY115" s="72"/>
      <c r="AZ115" s="78">
        <v>468600</v>
      </c>
      <c r="BA115" s="72"/>
      <c r="BB115" s="72"/>
      <c r="BC115" s="72"/>
      <c r="BD115" s="72"/>
      <c r="BE115" s="78">
        <f>AU115+AZ115</f>
        <v>6946669</v>
      </c>
      <c r="BF115" s="72"/>
      <c r="BG115" s="72"/>
      <c r="BH115" s="72"/>
      <c r="BI115" s="72"/>
      <c r="BJ115" s="78">
        <v>8097590</v>
      </c>
      <c r="BK115" s="72"/>
      <c r="BL115" s="72"/>
      <c r="BM115" s="72"/>
      <c r="BN115" s="72"/>
      <c r="BO115" s="78">
        <v>15200</v>
      </c>
      <c r="BP115" s="72"/>
      <c r="BQ115" s="72"/>
      <c r="BR115" s="72"/>
      <c r="BS115" s="72"/>
      <c r="BT115" s="78">
        <f t="shared" ref="BT115:BT125" si="1">IF(ISNUMBER(BJ115),BJ115,0)+IF(ISNUMBER(BO115),BO115,0)</f>
        <v>8112790</v>
      </c>
      <c r="BU115" s="78"/>
      <c r="BV115" s="78"/>
      <c r="BW115" s="78"/>
      <c r="BX115" s="78"/>
    </row>
    <row r="116" spans="1:76" s="25" customFormat="1" ht="69" customHeight="1" x14ac:dyDescent="0.25">
      <c r="A116" s="49">
        <v>0</v>
      </c>
      <c r="B116" s="50"/>
      <c r="C116" s="50"/>
      <c r="D116" s="65" t="s">
        <v>251</v>
      </c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5"/>
      <c r="Q116" s="76" t="s">
        <v>179</v>
      </c>
      <c r="R116" s="76"/>
      <c r="S116" s="76"/>
      <c r="T116" s="76"/>
      <c r="U116" s="76"/>
      <c r="V116" s="77" t="s">
        <v>184</v>
      </c>
      <c r="W116" s="50"/>
      <c r="X116" s="50"/>
      <c r="Y116" s="50"/>
      <c r="Z116" s="50"/>
      <c r="AA116" s="50"/>
      <c r="AB116" s="50"/>
      <c r="AC116" s="50"/>
      <c r="AD116" s="50"/>
      <c r="AE116" s="51"/>
      <c r="AF116" s="72">
        <v>67</v>
      </c>
      <c r="AG116" s="72"/>
      <c r="AH116" s="72"/>
      <c r="AI116" s="72"/>
      <c r="AJ116" s="72"/>
      <c r="AK116" s="72">
        <v>0</v>
      </c>
      <c r="AL116" s="72"/>
      <c r="AM116" s="72"/>
      <c r="AN116" s="72"/>
      <c r="AO116" s="72"/>
      <c r="AP116" s="72">
        <f t="shared" si="0"/>
        <v>67</v>
      </c>
      <c r="AQ116" s="72"/>
      <c r="AR116" s="72"/>
      <c r="AS116" s="72"/>
      <c r="AT116" s="72"/>
      <c r="AU116" s="72">
        <v>68</v>
      </c>
      <c r="AV116" s="72"/>
      <c r="AW116" s="72"/>
      <c r="AX116" s="72"/>
      <c r="AY116" s="72"/>
      <c r="AZ116" s="72">
        <v>0</v>
      </c>
      <c r="BA116" s="72"/>
      <c r="BB116" s="72"/>
      <c r="BC116" s="72"/>
      <c r="BD116" s="72"/>
      <c r="BE116" s="72">
        <f t="shared" ref="BE116:BE125" si="2">IF(ISNUMBER(AU116),AU116,0)+IF(ISNUMBER(AZ116),AZ116,0)</f>
        <v>68</v>
      </c>
      <c r="BF116" s="72"/>
      <c r="BG116" s="72"/>
      <c r="BH116" s="72"/>
      <c r="BI116" s="72"/>
      <c r="BJ116" s="72">
        <f>21+22+27.5</f>
        <v>70.5</v>
      </c>
      <c r="BK116" s="72"/>
      <c r="BL116" s="72"/>
      <c r="BM116" s="72"/>
      <c r="BN116" s="72"/>
      <c r="BO116" s="72">
        <v>0</v>
      </c>
      <c r="BP116" s="72"/>
      <c r="BQ116" s="72"/>
      <c r="BR116" s="72"/>
      <c r="BS116" s="72"/>
      <c r="BT116" s="72">
        <f t="shared" si="1"/>
        <v>70.5</v>
      </c>
      <c r="BU116" s="72"/>
      <c r="BV116" s="72"/>
      <c r="BW116" s="72"/>
      <c r="BX116" s="72"/>
    </row>
    <row r="117" spans="1:76" s="25" customFormat="1" ht="21" customHeight="1" x14ac:dyDescent="0.25">
      <c r="A117" s="49">
        <v>0</v>
      </c>
      <c r="B117" s="50"/>
      <c r="C117" s="50"/>
      <c r="D117" s="65" t="s">
        <v>252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5"/>
      <c r="Q117" s="76" t="s">
        <v>181</v>
      </c>
      <c r="R117" s="76"/>
      <c r="S117" s="76"/>
      <c r="T117" s="76"/>
      <c r="U117" s="76"/>
      <c r="V117" s="89" t="s">
        <v>182</v>
      </c>
      <c r="W117" s="90"/>
      <c r="X117" s="90"/>
      <c r="Y117" s="90"/>
      <c r="Z117" s="90"/>
      <c r="AA117" s="90"/>
      <c r="AB117" s="90"/>
      <c r="AC117" s="90"/>
      <c r="AD117" s="90"/>
      <c r="AE117" s="91"/>
      <c r="AF117" s="72">
        <v>43</v>
      </c>
      <c r="AG117" s="72"/>
      <c r="AH117" s="72"/>
      <c r="AI117" s="72"/>
      <c r="AJ117" s="72"/>
      <c r="AK117" s="72">
        <v>0</v>
      </c>
      <c r="AL117" s="72"/>
      <c r="AM117" s="72"/>
      <c r="AN117" s="72"/>
      <c r="AO117" s="72"/>
      <c r="AP117" s="72">
        <f>IF(ISNUMBER(AF117),AF117,0)+IF(ISNUMBER(AK117),AK117,0)</f>
        <v>43</v>
      </c>
      <c r="AQ117" s="72"/>
      <c r="AR117" s="72"/>
      <c r="AS117" s="72"/>
      <c r="AT117" s="72"/>
      <c r="AU117" s="72">
        <v>43</v>
      </c>
      <c r="AV117" s="72"/>
      <c r="AW117" s="72"/>
      <c r="AX117" s="72"/>
      <c r="AY117" s="72"/>
      <c r="AZ117" s="72">
        <v>0</v>
      </c>
      <c r="BA117" s="72"/>
      <c r="BB117" s="72"/>
      <c r="BC117" s="72"/>
      <c r="BD117" s="72"/>
      <c r="BE117" s="72">
        <f>IF(ISNUMBER(AU117),AU117,0)+IF(ISNUMBER(AZ117),AZ117,0)</f>
        <v>43</v>
      </c>
      <c r="BF117" s="72"/>
      <c r="BG117" s="72"/>
      <c r="BH117" s="72"/>
      <c r="BI117" s="72"/>
      <c r="BJ117" s="72">
        <f>8+16+17.5</f>
        <v>41.5</v>
      </c>
      <c r="BK117" s="72"/>
      <c r="BL117" s="72"/>
      <c r="BM117" s="72"/>
      <c r="BN117" s="72"/>
      <c r="BO117" s="72">
        <v>0</v>
      </c>
      <c r="BP117" s="72"/>
      <c r="BQ117" s="72"/>
      <c r="BR117" s="72"/>
      <c r="BS117" s="72"/>
      <c r="BT117" s="72">
        <f>IF(ISNUMBER(BJ117),BJ117,0)+IF(ISNUMBER(BO117),BO117,0)</f>
        <v>41.5</v>
      </c>
      <c r="BU117" s="72"/>
      <c r="BV117" s="72"/>
      <c r="BW117" s="72"/>
      <c r="BX117" s="72"/>
    </row>
    <row r="118" spans="1:76" s="6" customFormat="1" ht="15" customHeight="1" x14ac:dyDescent="0.25">
      <c r="A118" s="37">
        <v>0</v>
      </c>
      <c r="B118" s="38"/>
      <c r="C118" s="38"/>
      <c r="D118" s="84" t="s">
        <v>185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1"/>
      <c r="Q118" s="83"/>
      <c r="R118" s="83"/>
      <c r="S118" s="83"/>
      <c r="T118" s="83"/>
      <c r="U118" s="83"/>
      <c r="V118" s="88"/>
      <c r="W118" s="38"/>
      <c r="X118" s="38"/>
      <c r="Y118" s="38"/>
      <c r="Z118" s="38"/>
      <c r="AA118" s="38"/>
      <c r="AB118" s="38"/>
      <c r="AC118" s="38"/>
      <c r="AD118" s="38"/>
      <c r="AE118" s="39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</row>
    <row r="119" spans="1:76" s="25" customFormat="1" ht="52.2" customHeight="1" x14ac:dyDescent="0.25">
      <c r="A119" s="49">
        <v>0</v>
      </c>
      <c r="B119" s="50"/>
      <c r="C119" s="50"/>
      <c r="D119" s="65" t="s">
        <v>253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5"/>
      <c r="Q119" s="76" t="s">
        <v>181</v>
      </c>
      <c r="R119" s="76"/>
      <c r="S119" s="76"/>
      <c r="T119" s="76"/>
      <c r="U119" s="76"/>
      <c r="V119" s="77" t="s">
        <v>186</v>
      </c>
      <c r="W119" s="50"/>
      <c r="X119" s="50"/>
      <c r="Y119" s="50"/>
      <c r="Z119" s="50"/>
      <c r="AA119" s="50"/>
      <c r="AB119" s="50"/>
      <c r="AC119" s="50"/>
      <c r="AD119" s="50"/>
      <c r="AE119" s="51"/>
      <c r="AF119" s="72">
        <v>615</v>
      </c>
      <c r="AG119" s="72"/>
      <c r="AH119" s="72"/>
      <c r="AI119" s="72"/>
      <c r="AJ119" s="72"/>
      <c r="AK119" s="72">
        <v>0</v>
      </c>
      <c r="AL119" s="72"/>
      <c r="AM119" s="72"/>
      <c r="AN119" s="72"/>
      <c r="AO119" s="72"/>
      <c r="AP119" s="72">
        <f t="shared" si="0"/>
        <v>615</v>
      </c>
      <c r="AQ119" s="72"/>
      <c r="AR119" s="72"/>
      <c r="AS119" s="72"/>
      <c r="AT119" s="72"/>
      <c r="AU119" s="72">
        <v>645</v>
      </c>
      <c r="AV119" s="72"/>
      <c r="AW119" s="72"/>
      <c r="AX119" s="72"/>
      <c r="AY119" s="72"/>
      <c r="AZ119" s="72">
        <v>0</v>
      </c>
      <c r="BA119" s="72"/>
      <c r="BB119" s="72"/>
      <c r="BC119" s="72"/>
      <c r="BD119" s="72"/>
      <c r="BE119" s="72">
        <f t="shared" si="2"/>
        <v>645</v>
      </c>
      <c r="BF119" s="72"/>
      <c r="BG119" s="72"/>
      <c r="BH119" s="72"/>
      <c r="BI119" s="72"/>
      <c r="BJ119" s="72">
        <f>200+184+215</f>
        <v>599</v>
      </c>
      <c r="BK119" s="72"/>
      <c r="BL119" s="72"/>
      <c r="BM119" s="72"/>
      <c r="BN119" s="72"/>
      <c r="BO119" s="72">
        <v>0</v>
      </c>
      <c r="BP119" s="72"/>
      <c r="BQ119" s="72"/>
      <c r="BR119" s="72"/>
      <c r="BS119" s="72"/>
      <c r="BT119" s="72">
        <f t="shared" si="1"/>
        <v>599</v>
      </c>
      <c r="BU119" s="72"/>
      <c r="BV119" s="72"/>
      <c r="BW119" s="72"/>
      <c r="BX119" s="72"/>
    </row>
    <row r="120" spans="1:76" s="25" customFormat="1" ht="30.6" customHeight="1" x14ac:dyDescent="0.25">
      <c r="A120" s="49">
        <v>0</v>
      </c>
      <c r="B120" s="50"/>
      <c r="C120" s="50"/>
      <c r="D120" s="65" t="s">
        <v>187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5"/>
      <c r="Q120" s="76" t="s">
        <v>181</v>
      </c>
      <c r="R120" s="76"/>
      <c r="S120" s="76"/>
      <c r="T120" s="76"/>
      <c r="U120" s="76"/>
      <c r="V120" s="77" t="s">
        <v>186</v>
      </c>
      <c r="W120" s="50"/>
      <c r="X120" s="50"/>
      <c r="Y120" s="50"/>
      <c r="Z120" s="50"/>
      <c r="AA120" s="50"/>
      <c r="AB120" s="50"/>
      <c r="AC120" s="50"/>
      <c r="AD120" s="50"/>
      <c r="AE120" s="51"/>
      <c r="AF120" s="72">
        <v>362</v>
      </c>
      <c r="AG120" s="72"/>
      <c r="AH120" s="72"/>
      <c r="AI120" s="72"/>
      <c r="AJ120" s="72"/>
      <c r="AK120" s="72">
        <v>0</v>
      </c>
      <c r="AL120" s="72"/>
      <c r="AM120" s="72"/>
      <c r="AN120" s="72"/>
      <c r="AO120" s="72"/>
      <c r="AP120" s="72">
        <f t="shared" si="0"/>
        <v>362</v>
      </c>
      <c r="AQ120" s="72"/>
      <c r="AR120" s="72"/>
      <c r="AS120" s="72"/>
      <c r="AT120" s="72"/>
      <c r="AU120" s="72">
        <v>366</v>
      </c>
      <c r="AV120" s="72"/>
      <c r="AW120" s="72"/>
      <c r="AX120" s="72"/>
      <c r="AY120" s="72"/>
      <c r="AZ120" s="72">
        <v>0</v>
      </c>
      <c r="BA120" s="72"/>
      <c r="BB120" s="72"/>
      <c r="BC120" s="72"/>
      <c r="BD120" s="72"/>
      <c r="BE120" s="72">
        <f t="shared" si="2"/>
        <v>366</v>
      </c>
      <c r="BF120" s="72"/>
      <c r="BG120" s="72"/>
      <c r="BH120" s="72"/>
      <c r="BI120" s="72"/>
      <c r="BJ120" s="72">
        <f>80+100+144</f>
        <v>324</v>
      </c>
      <c r="BK120" s="72"/>
      <c r="BL120" s="72"/>
      <c r="BM120" s="72"/>
      <c r="BN120" s="72"/>
      <c r="BO120" s="72">
        <v>0</v>
      </c>
      <c r="BP120" s="72"/>
      <c r="BQ120" s="72"/>
      <c r="BR120" s="72"/>
      <c r="BS120" s="72"/>
      <c r="BT120" s="72">
        <f t="shared" si="1"/>
        <v>324</v>
      </c>
      <c r="BU120" s="72"/>
      <c r="BV120" s="72"/>
      <c r="BW120" s="72"/>
      <c r="BX120" s="72"/>
    </row>
    <row r="121" spans="1:76" s="6" customFormat="1" ht="15" customHeight="1" x14ac:dyDescent="0.25">
      <c r="A121" s="37">
        <v>0</v>
      </c>
      <c r="B121" s="38"/>
      <c r="C121" s="38"/>
      <c r="D121" s="84" t="s">
        <v>188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/>
      <c r="Q121" s="83"/>
      <c r="R121" s="83"/>
      <c r="S121" s="83"/>
      <c r="T121" s="83"/>
      <c r="U121" s="83"/>
      <c r="V121" s="84"/>
      <c r="W121" s="30"/>
      <c r="X121" s="30"/>
      <c r="Y121" s="30"/>
      <c r="Z121" s="30"/>
      <c r="AA121" s="30"/>
      <c r="AB121" s="30"/>
      <c r="AC121" s="30"/>
      <c r="AD121" s="30"/>
      <c r="AE121" s="31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</row>
    <row r="122" spans="1:76" s="25" customFormat="1" ht="55.2" customHeight="1" x14ac:dyDescent="0.25">
      <c r="A122" s="49">
        <v>0</v>
      </c>
      <c r="B122" s="50"/>
      <c r="C122" s="50"/>
      <c r="D122" s="65" t="s">
        <v>189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5"/>
      <c r="Q122" s="76" t="s">
        <v>190</v>
      </c>
      <c r="R122" s="76"/>
      <c r="S122" s="76"/>
      <c r="T122" s="76"/>
      <c r="U122" s="76"/>
      <c r="V122" s="77" t="s">
        <v>191</v>
      </c>
      <c r="W122" s="50"/>
      <c r="X122" s="50"/>
      <c r="Y122" s="50"/>
      <c r="Z122" s="50"/>
      <c r="AA122" s="50"/>
      <c r="AB122" s="50"/>
      <c r="AC122" s="50"/>
      <c r="AD122" s="50"/>
      <c r="AE122" s="51"/>
      <c r="AF122" s="72">
        <v>6948</v>
      </c>
      <c r="AG122" s="72"/>
      <c r="AH122" s="72"/>
      <c r="AI122" s="72"/>
      <c r="AJ122" s="72"/>
      <c r="AK122" s="72">
        <v>0</v>
      </c>
      <c r="AL122" s="72"/>
      <c r="AM122" s="72"/>
      <c r="AN122" s="72"/>
      <c r="AO122" s="72"/>
      <c r="AP122" s="72">
        <f t="shared" si="0"/>
        <v>6948</v>
      </c>
      <c r="AQ122" s="72"/>
      <c r="AR122" s="72"/>
      <c r="AS122" s="72"/>
      <c r="AT122" s="72"/>
      <c r="AU122" s="72">
        <v>10044</v>
      </c>
      <c r="AV122" s="72"/>
      <c r="AW122" s="72"/>
      <c r="AX122" s="72"/>
      <c r="AY122" s="72"/>
      <c r="AZ122" s="72">
        <v>727</v>
      </c>
      <c r="BA122" s="72"/>
      <c r="BB122" s="72"/>
      <c r="BC122" s="72"/>
      <c r="BD122" s="72"/>
      <c r="BE122" s="72">
        <f>AU122+AZ122</f>
        <v>10771</v>
      </c>
      <c r="BF122" s="72"/>
      <c r="BG122" s="72"/>
      <c r="BH122" s="72"/>
      <c r="BI122" s="72"/>
      <c r="BJ122" s="78">
        <f>BJ115/BJ119</f>
        <v>13518.514190317195</v>
      </c>
      <c r="BK122" s="78"/>
      <c r="BL122" s="78"/>
      <c r="BM122" s="78"/>
      <c r="BN122" s="78"/>
      <c r="BO122" s="79">
        <f>BO115/BJ119</f>
        <v>25.375626043405678</v>
      </c>
      <c r="BP122" s="79"/>
      <c r="BQ122" s="79"/>
      <c r="BR122" s="79"/>
      <c r="BS122" s="79"/>
      <c r="BT122" s="78">
        <f>BT115/BT119</f>
        <v>13543.889816360601</v>
      </c>
      <c r="BU122" s="78"/>
      <c r="BV122" s="78"/>
      <c r="BW122" s="78"/>
      <c r="BX122" s="78"/>
    </row>
    <row r="123" spans="1:76" s="25" customFormat="1" ht="55.2" customHeight="1" x14ac:dyDescent="0.25">
      <c r="A123" s="49">
        <v>0</v>
      </c>
      <c r="B123" s="50"/>
      <c r="C123" s="50"/>
      <c r="D123" s="65" t="s">
        <v>192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5"/>
      <c r="Q123" s="76" t="s">
        <v>190</v>
      </c>
      <c r="R123" s="76"/>
      <c r="S123" s="76"/>
      <c r="T123" s="76"/>
      <c r="U123" s="76"/>
      <c r="V123" s="77" t="s">
        <v>191</v>
      </c>
      <c r="W123" s="50"/>
      <c r="X123" s="50"/>
      <c r="Y123" s="50"/>
      <c r="Z123" s="50"/>
      <c r="AA123" s="50"/>
      <c r="AB123" s="50"/>
      <c r="AC123" s="50"/>
      <c r="AD123" s="50"/>
      <c r="AE123" s="51"/>
      <c r="AF123" s="72">
        <v>5538</v>
      </c>
      <c r="AG123" s="72"/>
      <c r="AH123" s="72"/>
      <c r="AI123" s="72"/>
      <c r="AJ123" s="72"/>
      <c r="AK123" s="72">
        <v>0</v>
      </c>
      <c r="AL123" s="72"/>
      <c r="AM123" s="72"/>
      <c r="AN123" s="72"/>
      <c r="AO123" s="72"/>
      <c r="AP123" s="72">
        <f t="shared" si="0"/>
        <v>5538</v>
      </c>
      <c r="AQ123" s="72"/>
      <c r="AR123" s="72"/>
      <c r="AS123" s="72"/>
      <c r="AT123" s="72"/>
      <c r="AU123" s="72">
        <v>8919</v>
      </c>
      <c r="AV123" s="72"/>
      <c r="AW123" s="72"/>
      <c r="AX123" s="72"/>
      <c r="AY123" s="72"/>
      <c r="AZ123" s="72">
        <v>0</v>
      </c>
      <c r="BA123" s="72"/>
      <c r="BB123" s="72"/>
      <c r="BC123" s="72"/>
      <c r="BD123" s="72"/>
      <c r="BE123" s="72">
        <f t="shared" si="2"/>
        <v>8919</v>
      </c>
      <c r="BF123" s="72"/>
      <c r="BG123" s="72"/>
      <c r="BH123" s="72"/>
      <c r="BI123" s="72"/>
      <c r="BJ123" s="72">
        <v>10105</v>
      </c>
      <c r="BK123" s="72"/>
      <c r="BL123" s="72"/>
      <c r="BM123" s="72"/>
      <c r="BN123" s="72"/>
      <c r="BO123" s="72">
        <v>0</v>
      </c>
      <c r="BP123" s="72"/>
      <c r="BQ123" s="72"/>
      <c r="BR123" s="72"/>
      <c r="BS123" s="72"/>
      <c r="BT123" s="72">
        <f t="shared" si="1"/>
        <v>10105</v>
      </c>
      <c r="BU123" s="72"/>
      <c r="BV123" s="72"/>
      <c r="BW123" s="72"/>
      <c r="BX123" s="72"/>
    </row>
    <row r="124" spans="1:76" s="6" customFormat="1" ht="15" customHeight="1" x14ac:dyDescent="0.25">
      <c r="A124" s="37">
        <v>0</v>
      </c>
      <c r="B124" s="38"/>
      <c r="C124" s="38"/>
      <c r="D124" s="80" t="s">
        <v>193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2"/>
      <c r="Q124" s="83"/>
      <c r="R124" s="83"/>
      <c r="S124" s="83"/>
      <c r="T124" s="83"/>
      <c r="U124" s="83"/>
      <c r="V124" s="88"/>
      <c r="W124" s="38"/>
      <c r="X124" s="38"/>
      <c r="Y124" s="38"/>
      <c r="Z124" s="38"/>
      <c r="AA124" s="38"/>
      <c r="AB124" s="38"/>
      <c r="AC124" s="38"/>
      <c r="AD124" s="38"/>
      <c r="AE124" s="39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</row>
    <row r="125" spans="1:76" s="25" customFormat="1" ht="69" customHeight="1" x14ac:dyDescent="0.25">
      <c r="A125" s="49">
        <v>0</v>
      </c>
      <c r="B125" s="50"/>
      <c r="C125" s="50"/>
      <c r="D125" s="65" t="s">
        <v>194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5"/>
      <c r="Q125" s="76" t="s">
        <v>195</v>
      </c>
      <c r="R125" s="76"/>
      <c r="S125" s="76"/>
      <c r="T125" s="76"/>
      <c r="U125" s="76"/>
      <c r="V125" s="77" t="s">
        <v>191</v>
      </c>
      <c r="W125" s="50"/>
      <c r="X125" s="50"/>
      <c r="Y125" s="50"/>
      <c r="Z125" s="50"/>
      <c r="AA125" s="50"/>
      <c r="AB125" s="50"/>
      <c r="AC125" s="50"/>
      <c r="AD125" s="50"/>
      <c r="AE125" s="51"/>
      <c r="AF125" s="72">
        <v>107</v>
      </c>
      <c r="AG125" s="72"/>
      <c r="AH125" s="72"/>
      <c r="AI125" s="72"/>
      <c r="AJ125" s="72"/>
      <c r="AK125" s="72">
        <v>0</v>
      </c>
      <c r="AL125" s="72"/>
      <c r="AM125" s="72"/>
      <c r="AN125" s="72"/>
      <c r="AO125" s="72"/>
      <c r="AP125" s="72">
        <f t="shared" si="0"/>
        <v>107</v>
      </c>
      <c r="AQ125" s="72"/>
      <c r="AR125" s="72"/>
      <c r="AS125" s="72"/>
      <c r="AT125" s="72"/>
      <c r="AU125" s="72">
        <v>104</v>
      </c>
      <c r="AV125" s="72"/>
      <c r="AW125" s="72"/>
      <c r="AX125" s="72"/>
      <c r="AY125" s="72"/>
      <c r="AZ125" s="72">
        <v>0</v>
      </c>
      <c r="BA125" s="72"/>
      <c r="BB125" s="72"/>
      <c r="BC125" s="72"/>
      <c r="BD125" s="72"/>
      <c r="BE125" s="72">
        <f t="shared" si="2"/>
        <v>104</v>
      </c>
      <c r="BF125" s="72"/>
      <c r="BG125" s="72"/>
      <c r="BH125" s="72"/>
      <c r="BI125" s="72"/>
      <c r="BJ125" s="79">
        <f>(103+113+104)/3</f>
        <v>106.66666666666667</v>
      </c>
      <c r="BK125" s="79"/>
      <c r="BL125" s="79"/>
      <c r="BM125" s="79"/>
      <c r="BN125" s="79"/>
      <c r="BO125" s="79">
        <v>0</v>
      </c>
      <c r="BP125" s="79"/>
      <c r="BQ125" s="79"/>
      <c r="BR125" s="79"/>
      <c r="BS125" s="79"/>
      <c r="BT125" s="79">
        <f t="shared" si="1"/>
        <v>106.66666666666667</v>
      </c>
      <c r="BU125" s="79"/>
      <c r="BV125" s="79"/>
      <c r="BW125" s="79"/>
      <c r="BX125" s="79"/>
    </row>
    <row r="127" spans="1:76" ht="14.25" customHeight="1" x14ac:dyDescent="0.25">
      <c r="A127" s="113" t="s">
        <v>241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</row>
    <row r="128" spans="1:76" s="27" customFormat="1" ht="23.1" customHeight="1" x14ac:dyDescent="0.25">
      <c r="A128" s="128" t="s">
        <v>6</v>
      </c>
      <c r="B128" s="129"/>
      <c r="C128" s="129"/>
      <c r="D128" s="125" t="s">
        <v>9</v>
      </c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 t="s">
        <v>8</v>
      </c>
      <c r="R128" s="125"/>
      <c r="S128" s="125"/>
      <c r="T128" s="125"/>
      <c r="U128" s="125"/>
      <c r="V128" s="125" t="s">
        <v>7</v>
      </c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40" t="s">
        <v>232</v>
      </c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2"/>
      <c r="AU128" s="140" t="s">
        <v>237</v>
      </c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2"/>
    </row>
    <row r="129" spans="1:79" s="27" customFormat="1" ht="28.5" customHeight="1" x14ac:dyDescent="0.25">
      <c r="A129" s="131"/>
      <c r="B129" s="132"/>
      <c r="C129" s="132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 t="s">
        <v>4</v>
      </c>
      <c r="AG129" s="125"/>
      <c r="AH129" s="125"/>
      <c r="AI129" s="125"/>
      <c r="AJ129" s="125"/>
      <c r="AK129" s="125" t="s">
        <v>3</v>
      </c>
      <c r="AL129" s="125"/>
      <c r="AM129" s="125"/>
      <c r="AN129" s="125"/>
      <c r="AO129" s="125"/>
      <c r="AP129" s="125" t="s">
        <v>123</v>
      </c>
      <c r="AQ129" s="125"/>
      <c r="AR129" s="125"/>
      <c r="AS129" s="125"/>
      <c r="AT129" s="125"/>
      <c r="AU129" s="125" t="s">
        <v>4</v>
      </c>
      <c r="AV129" s="125"/>
      <c r="AW129" s="125"/>
      <c r="AX129" s="125"/>
      <c r="AY129" s="125"/>
      <c r="AZ129" s="125" t="s">
        <v>3</v>
      </c>
      <c r="BA129" s="125"/>
      <c r="BB129" s="125"/>
      <c r="BC129" s="125"/>
      <c r="BD129" s="125"/>
      <c r="BE129" s="125" t="s">
        <v>90</v>
      </c>
      <c r="BF129" s="125"/>
      <c r="BG129" s="125"/>
      <c r="BH129" s="125"/>
      <c r="BI129" s="125"/>
    </row>
    <row r="130" spans="1:79" ht="15" customHeight="1" x14ac:dyDescent="0.25">
      <c r="A130" s="100">
        <v>1</v>
      </c>
      <c r="B130" s="101"/>
      <c r="C130" s="101"/>
      <c r="D130" s="45">
        <v>2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>
        <v>3</v>
      </c>
      <c r="R130" s="45"/>
      <c r="S130" s="45"/>
      <c r="T130" s="45"/>
      <c r="U130" s="45"/>
      <c r="V130" s="45">
        <v>4</v>
      </c>
      <c r="W130" s="45"/>
      <c r="X130" s="45"/>
      <c r="Y130" s="45"/>
      <c r="Z130" s="45"/>
      <c r="AA130" s="45"/>
      <c r="AB130" s="45"/>
      <c r="AC130" s="45"/>
      <c r="AD130" s="45"/>
      <c r="AE130" s="45"/>
      <c r="AF130" s="45">
        <v>5</v>
      </c>
      <c r="AG130" s="45"/>
      <c r="AH130" s="45"/>
      <c r="AI130" s="45"/>
      <c r="AJ130" s="45"/>
      <c r="AK130" s="45">
        <v>6</v>
      </c>
      <c r="AL130" s="45"/>
      <c r="AM130" s="45"/>
      <c r="AN130" s="45"/>
      <c r="AO130" s="45"/>
      <c r="AP130" s="45">
        <v>7</v>
      </c>
      <c r="AQ130" s="45"/>
      <c r="AR130" s="45"/>
      <c r="AS130" s="45"/>
      <c r="AT130" s="45"/>
      <c r="AU130" s="45">
        <v>8</v>
      </c>
      <c r="AV130" s="45"/>
      <c r="AW130" s="45"/>
      <c r="AX130" s="45"/>
      <c r="AY130" s="45"/>
      <c r="AZ130" s="45">
        <v>9</v>
      </c>
      <c r="BA130" s="45"/>
      <c r="BB130" s="45"/>
      <c r="BC130" s="45"/>
      <c r="BD130" s="45"/>
      <c r="BE130" s="45">
        <v>10</v>
      </c>
      <c r="BF130" s="45"/>
      <c r="BG130" s="45"/>
      <c r="BH130" s="45"/>
      <c r="BI130" s="45"/>
    </row>
    <row r="131" spans="1:79" ht="15.75" hidden="1" customHeight="1" x14ac:dyDescent="0.25">
      <c r="A131" s="86" t="s">
        <v>154</v>
      </c>
      <c r="B131" s="87"/>
      <c r="C131" s="87"/>
      <c r="D131" s="45" t="s">
        <v>57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 t="s">
        <v>70</v>
      </c>
      <c r="R131" s="45"/>
      <c r="S131" s="45"/>
      <c r="T131" s="45"/>
      <c r="U131" s="45"/>
      <c r="V131" s="45" t="s">
        <v>71</v>
      </c>
      <c r="W131" s="45"/>
      <c r="X131" s="45"/>
      <c r="Y131" s="45"/>
      <c r="Z131" s="45"/>
      <c r="AA131" s="45"/>
      <c r="AB131" s="45"/>
      <c r="AC131" s="45"/>
      <c r="AD131" s="45"/>
      <c r="AE131" s="45"/>
      <c r="AF131" s="42" t="s">
        <v>107</v>
      </c>
      <c r="AG131" s="42"/>
      <c r="AH131" s="42"/>
      <c r="AI131" s="42"/>
      <c r="AJ131" s="42"/>
      <c r="AK131" s="44" t="s">
        <v>108</v>
      </c>
      <c r="AL131" s="44"/>
      <c r="AM131" s="44"/>
      <c r="AN131" s="44"/>
      <c r="AO131" s="44"/>
      <c r="AP131" s="47" t="s">
        <v>122</v>
      </c>
      <c r="AQ131" s="47"/>
      <c r="AR131" s="47"/>
      <c r="AS131" s="47"/>
      <c r="AT131" s="47"/>
      <c r="AU131" s="42" t="s">
        <v>109</v>
      </c>
      <c r="AV131" s="42"/>
      <c r="AW131" s="42"/>
      <c r="AX131" s="42"/>
      <c r="AY131" s="42"/>
      <c r="AZ131" s="44" t="s">
        <v>110</v>
      </c>
      <c r="BA131" s="44"/>
      <c r="BB131" s="44"/>
      <c r="BC131" s="44"/>
      <c r="BD131" s="44"/>
      <c r="BE131" s="47" t="s">
        <v>122</v>
      </c>
      <c r="BF131" s="47"/>
      <c r="BG131" s="47"/>
      <c r="BH131" s="47"/>
      <c r="BI131" s="47"/>
      <c r="CA131" t="s">
        <v>39</v>
      </c>
    </row>
    <row r="132" spans="1:79" s="6" customFormat="1" ht="13.8" x14ac:dyDescent="0.25">
      <c r="A132" s="37">
        <v>0</v>
      </c>
      <c r="B132" s="38"/>
      <c r="C132" s="38"/>
      <c r="D132" s="83" t="s">
        <v>178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CA132" s="6" t="s">
        <v>40</v>
      </c>
    </row>
    <row r="133" spans="1:79" s="25" customFormat="1" ht="52.2" customHeight="1" x14ac:dyDescent="0.25">
      <c r="A133" s="49">
        <v>0</v>
      </c>
      <c r="B133" s="50"/>
      <c r="C133" s="50"/>
      <c r="D133" s="65" t="s">
        <v>249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5"/>
      <c r="Q133" s="76" t="s">
        <v>179</v>
      </c>
      <c r="R133" s="76"/>
      <c r="S133" s="76"/>
      <c r="T133" s="76"/>
      <c r="U133" s="76"/>
      <c r="V133" s="77" t="s">
        <v>180</v>
      </c>
      <c r="W133" s="50"/>
      <c r="X133" s="50"/>
      <c r="Y133" s="50"/>
      <c r="Z133" s="50"/>
      <c r="AA133" s="50"/>
      <c r="AB133" s="50"/>
      <c r="AC133" s="50"/>
      <c r="AD133" s="50"/>
      <c r="AE133" s="51"/>
      <c r="AF133" s="72">
        <v>3</v>
      </c>
      <c r="AG133" s="72"/>
      <c r="AH133" s="72"/>
      <c r="AI133" s="72"/>
      <c r="AJ133" s="72"/>
      <c r="AK133" s="72">
        <v>3</v>
      </c>
      <c r="AL133" s="72"/>
      <c r="AM133" s="72"/>
      <c r="AN133" s="72"/>
      <c r="AO133" s="72"/>
      <c r="AP133" s="72">
        <v>3</v>
      </c>
      <c r="AQ133" s="72"/>
      <c r="AR133" s="72"/>
      <c r="AS133" s="72"/>
      <c r="AT133" s="72"/>
      <c r="AU133" s="72">
        <v>3</v>
      </c>
      <c r="AV133" s="72"/>
      <c r="AW133" s="72"/>
      <c r="AX133" s="72"/>
      <c r="AY133" s="72"/>
      <c r="AZ133" s="72">
        <v>3</v>
      </c>
      <c r="BA133" s="72"/>
      <c r="BB133" s="72"/>
      <c r="BC133" s="72"/>
      <c r="BD133" s="72"/>
      <c r="BE133" s="72">
        <v>3</v>
      </c>
      <c r="BF133" s="72"/>
      <c r="BG133" s="72"/>
      <c r="BH133" s="72"/>
      <c r="BI133" s="72"/>
    </row>
    <row r="134" spans="1:79" hidden="1" x14ac:dyDescent="0.25"/>
    <row r="135" spans="1:79" s="25" customFormat="1" ht="57.6" customHeight="1" x14ac:dyDescent="0.25">
      <c r="A135" s="49">
        <v>0</v>
      </c>
      <c r="B135" s="50"/>
      <c r="C135" s="50"/>
      <c r="D135" s="65" t="s">
        <v>250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5"/>
      <c r="Q135" s="76" t="s">
        <v>190</v>
      </c>
      <c r="R135" s="76"/>
      <c r="S135" s="76"/>
      <c r="T135" s="76"/>
      <c r="U135" s="76"/>
      <c r="V135" s="77" t="s">
        <v>183</v>
      </c>
      <c r="W135" s="50"/>
      <c r="X135" s="50"/>
      <c r="Y135" s="50"/>
      <c r="Z135" s="50"/>
      <c r="AA135" s="50"/>
      <c r="AB135" s="50"/>
      <c r="AC135" s="50"/>
      <c r="AD135" s="50"/>
      <c r="AE135" s="51"/>
      <c r="AF135" s="78">
        <f>U102</f>
        <v>8974148</v>
      </c>
      <c r="AG135" s="72"/>
      <c r="AH135" s="72"/>
      <c r="AI135" s="72"/>
      <c r="AJ135" s="72"/>
      <c r="AK135" s="72">
        <v>0</v>
      </c>
      <c r="AL135" s="72"/>
      <c r="AM135" s="72"/>
      <c r="AN135" s="72"/>
      <c r="AO135" s="72"/>
      <c r="AP135" s="72">
        <f t="shared" ref="AP135" si="3">IF(ISNUMBER(AF135),AF135,0)+IF(ISNUMBER(AK135),AK135,0)</f>
        <v>8974148</v>
      </c>
      <c r="AQ135" s="72"/>
      <c r="AR135" s="72"/>
      <c r="AS135" s="72"/>
      <c r="AT135" s="72"/>
      <c r="AU135" s="78">
        <f>AO102</f>
        <v>9582860</v>
      </c>
      <c r="AV135" s="72"/>
      <c r="AW135" s="72"/>
      <c r="AX135" s="72"/>
      <c r="AY135" s="72"/>
      <c r="AZ135" s="72">
        <v>0</v>
      </c>
      <c r="BA135" s="72"/>
      <c r="BB135" s="72"/>
      <c r="BC135" s="72"/>
      <c r="BD135" s="72"/>
      <c r="BE135" s="72">
        <f t="shared" ref="BE135" si="4">IF(ISNUMBER(AU135),AU135,0)+IF(ISNUMBER(AZ135),AZ135,0)</f>
        <v>9582860</v>
      </c>
      <c r="BF135" s="72"/>
      <c r="BG135" s="72"/>
      <c r="BH135" s="72"/>
      <c r="BI135" s="72"/>
    </row>
    <row r="136" spans="1:79" s="25" customFormat="1" ht="55.2" customHeight="1" x14ac:dyDescent="0.25">
      <c r="A136" s="49">
        <v>0</v>
      </c>
      <c r="B136" s="50"/>
      <c r="C136" s="50"/>
      <c r="D136" s="65" t="s">
        <v>254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5"/>
      <c r="Q136" s="76" t="s">
        <v>179</v>
      </c>
      <c r="R136" s="76"/>
      <c r="S136" s="76"/>
      <c r="T136" s="76"/>
      <c r="U136" s="76"/>
      <c r="V136" s="77" t="s">
        <v>184</v>
      </c>
      <c r="W136" s="50"/>
      <c r="X136" s="50"/>
      <c r="Y136" s="50"/>
      <c r="Z136" s="50"/>
      <c r="AA136" s="50"/>
      <c r="AB136" s="50"/>
      <c r="AC136" s="50"/>
      <c r="AD136" s="50"/>
      <c r="AE136" s="51"/>
      <c r="AF136" s="85">
        <f>BJ116</f>
        <v>70.5</v>
      </c>
      <c r="AG136" s="85"/>
      <c r="AH136" s="85"/>
      <c r="AI136" s="85"/>
      <c r="AJ136" s="85"/>
      <c r="AK136" s="72">
        <v>0</v>
      </c>
      <c r="AL136" s="72"/>
      <c r="AM136" s="72"/>
      <c r="AN136" s="72"/>
      <c r="AO136" s="72"/>
      <c r="AP136" s="85">
        <f>AF136</f>
        <v>70.5</v>
      </c>
      <c r="AQ136" s="72"/>
      <c r="AR136" s="72"/>
      <c r="AS136" s="72"/>
      <c r="AT136" s="72"/>
      <c r="AU136" s="85">
        <f>AP136</f>
        <v>70.5</v>
      </c>
      <c r="AV136" s="72"/>
      <c r="AW136" s="72"/>
      <c r="AX136" s="72"/>
      <c r="AY136" s="72"/>
      <c r="AZ136" s="72">
        <v>0</v>
      </c>
      <c r="BA136" s="72"/>
      <c r="BB136" s="72"/>
      <c r="BC136" s="72"/>
      <c r="BD136" s="72"/>
      <c r="BE136" s="85">
        <f>AU136</f>
        <v>70.5</v>
      </c>
      <c r="BF136" s="72"/>
      <c r="BG136" s="72"/>
      <c r="BH136" s="72"/>
      <c r="BI136" s="72"/>
    </row>
    <row r="137" spans="1:79" s="25" customFormat="1" ht="22.2" customHeight="1" x14ac:dyDescent="0.25">
      <c r="A137" s="49">
        <v>0</v>
      </c>
      <c r="B137" s="50"/>
      <c r="C137" s="50"/>
      <c r="D137" s="65" t="s">
        <v>252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5"/>
      <c r="Q137" s="76" t="s">
        <v>181</v>
      </c>
      <c r="R137" s="76"/>
      <c r="S137" s="76"/>
      <c r="T137" s="76"/>
      <c r="U137" s="76"/>
      <c r="V137" s="77" t="s">
        <v>182</v>
      </c>
      <c r="W137" s="50"/>
      <c r="X137" s="50"/>
      <c r="Y137" s="50"/>
      <c r="Z137" s="50"/>
      <c r="AA137" s="50"/>
      <c r="AB137" s="50"/>
      <c r="AC137" s="50"/>
      <c r="AD137" s="50"/>
      <c r="AE137" s="51"/>
      <c r="AF137" s="72">
        <f>BJ117</f>
        <v>41.5</v>
      </c>
      <c r="AG137" s="72"/>
      <c r="AH137" s="72"/>
      <c r="AI137" s="72"/>
      <c r="AJ137" s="72"/>
      <c r="AK137" s="72">
        <v>0</v>
      </c>
      <c r="AL137" s="72"/>
      <c r="AM137" s="72"/>
      <c r="AN137" s="72"/>
      <c r="AO137" s="72"/>
      <c r="AP137" s="72">
        <f>AF137</f>
        <v>41.5</v>
      </c>
      <c r="AQ137" s="72"/>
      <c r="AR137" s="72"/>
      <c r="AS137" s="72"/>
      <c r="AT137" s="72"/>
      <c r="AU137" s="72">
        <f>AP137</f>
        <v>41.5</v>
      </c>
      <c r="AV137" s="72"/>
      <c r="AW137" s="72"/>
      <c r="AX137" s="72"/>
      <c r="AY137" s="72"/>
      <c r="AZ137" s="72">
        <v>0</v>
      </c>
      <c r="BA137" s="72"/>
      <c r="BB137" s="72"/>
      <c r="BC137" s="72"/>
      <c r="BD137" s="72"/>
      <c r="BE137" s="72">
        <f>AU137</f>
        <v>41.5</v>
      </c>
      <c r="BF137" s="72"/>
      <c r="BG137" s="72"/>
      <c r="BH137" s="72"/>
      <c r="BI137" s="72"/>
    </row>
    <row r="138" spans="1:79" s="6" customFormat="1" ht="17.399999999999999" customHeight="1" x14ac:dyDescent="0.25">
      <c r="A138" s="37">
        <v>0</v>
      </c>
      <c r="B138" s="38"/>
      <c r="C138" s="38"/>
      <c r="D138" s="84" t="s">
        <v>185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1"/>
      <c r="Q138" s="83"/>
      <c r="R138" s="83"/>
      <c r="S138" s="83"/>
      <c r="T138" s="83"/>
      <c r="U138" s="83"/>
      <c r="V138" s="84"/>
      <c r="W138" s="30"/>
      <c r="X138" s="30"/>
      <c r="Y138" s="30"/>
      <c r="Z138" s="30"/>
      <c r="AA138" s="30"/>
      <c r="AB138" s="30"/>
      <c r="AC138" s="30"/>
      <c r="AD138" s="30"/>
      <c r="AE138" s="31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</row>
    <row r="139" spans="1:79" s="25" customFormat="1" ht="46.2" customHeight="1" x14ac:dyDescent="0.25">
      <c r="A139" s="49">
        <v>0</v>
      </c>
      <c r="B139" s="50"/>
      <c r="C139" s="50"/>
      <c r="D139" s="65" t="s">
        <v>253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5"/>
      <c r="Q139" s="76" t="s">
        <v>181</v>
      </c>
      <c r="R139" s="76"/>
      <c r="S139" s="76"/>
      <c r="T139" s="76"/>
      <c r="U139" s="76"/>
      <c r="V139" s="77" t="s">
        <v>186</v>
      </c>
      <c r="W139" s="50"/>
      <c r="X139" s="50"/>
      <c r="Y139" s="50"/>
      <c r="Z139" s="50"/>
      <c r="AA139" s="50"/>
      <c r="AB139" s="50"/>
      <c r="AC139" s="50"/>
      <c r="AD139" s="50"/>
      <c r="AE139" s="51"/>
      <c r="AF139" s="72">
        <f>BJ119</f>
        <v>599</v>
      </c>
      <c r="AG139" s="72"/>
      <c r="AH139" s="72"/>
      <c r="AI139" s="72"/>
      <c r="AJ139" s="72"/>
      <c r="AK139" s="72">
        <v>0</v>
      </c>
      <c r="AL139" s="72"/>
      <c r="AM139" s="72"/>
      <c r="AN139" s="72"/>
      <c r="AO139" s="72"/>
      <c r="AP139" s="72">
        <f>AF139</f>
        <v>599</v>
      </c>
      <c r="AQ139" s="72"/>
      <c r="AR139" s="72"/>
      <c r="AS139" s="72"/>
      <c r="AT139" s="72"/>
      <c r="AU139" s="72">
        <f>AP139</f>
        <v>599</v>
      </c>
      <c r="AV139" s="72"/>
      <c r="AW139" s="72"/>
      <c r="AX139" s="72"/>
      <c r="AY139" s="72"/>
      <c r="AZ139" s="72">
        <v>0</v>
      </c>
      <c r="BA139" s="72"/>
      <c r="BB139" s="72"/>
      <c r="BC139" s="72"/>
      <c r="BD139" s="72"/>
      <c r="BE139" s="72">
        <f>AU139</f>
        <v>599</v>
      </c>
      <c r="BF139" s="72"/>
      <c r="BG139" s="72"/>
      <c r="BH139" s="72"/>
      <c r="BI139" s="72"/>
    </row>
    <row r="140" spans="1:79" s="25" customFormat="1" ht="31.95" customHeight="1" x14ac:dyDescent="0.25">
      <c r="A140" s="49">
        <v>0</v>
      </c>
      <c r="B140" s="50"/>
      <c r="C140" s="50"/>
      <c r="D140" s="65" t="s">
        <v>187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5"/>
      <c r="Q140" s="76" t="s">
        <v>181</v>
      </c>
      <c r="R140" s="76"/>
      <c r="S140" s="76"/>
      <c r="T140" s="76"/>
      <c r="U140" s="76"/>
      <c r="V140" s="77" t="s">
        <v>186</v>
      </c>
      <c r="W140" s="50"/>
      <c r="X140" s="50"/>
      <c r="Y140" s="50"/>
      <c r="Z140" s="50"/>
      <c r="AA140" s="50"/>
      <c r="AB140" s="50"/>
      <c r="AC140" s="50"/>
      <c r="AD140" s="50"/>
      <c r="AE140" s="51"/>
      <c r="AF140" s="72">
        <f>BJ120</f>
        <v>324</v>
      </c>
      <c r="AG140" s="72"/>
      <c r="AH140" s="72"/>
      <c r="AI140" s="72"/>
      <c r="AJ140" s="72"/>
      <c r="AK140" s="72">
        <v>0</v>
      </c>
      <c r="AL140" s="72"/>
      <c r="AM140" s="72"/>
      <c r="AN140" s="72"/>
      <c r="AO140" s="72"/>
      <c r="AP140" s="72">
        <f>AF140</f>
        <v>324</v>
      </c>
      <c r="AQ140" s="72"/>
      <c r="AR140" s="72"/>
      <c r="AS140" s="72"/>
      <c r="AT140" s="72"/>
      <c r="AU140" s="72">
        <f>AP140</f>
        <v>324</v>
      </c>
      <c r="AV140" s="72"/>
      <c r="AW140" s="72"/>
      <c r="AX140" s="72"/>
      <c r="AY140" s="72"/>
      <c r="AZ140" s="72">
        <v>0</v>
      </c>
      <c r="BA140" s="72"/>
      <c r="BB140" s="72"/>
      <c r="BC140" s="72"/>
      <c r="BD140" s="72"/>
      <c r="BE140" s="72">
        <f>AU140</f>
        <v>324</v>
      </c>
      <c r="BF140" s="72"/>
      <c r="BG140" s="72"/>
      <c r="BH140" s="72"/>
      <c r="BI140" s="72"/>
    </row>
    <row r="141" spans="1:79" s="6" customFormat="1" ht="13.8" x14ac:dyDescent="0.25">
      <c r="A141" s="37">
        <v>0</v>
      </c>
      <c r="B141" s="38"/>
      <c r="C141" s="38"/>
      <c r="D141" s="84" t="s">
        <v>188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1"/>
      <c r="Q141" s="83"/>
      <c r="R141" s="83"/>
      <c r="S141" s="83"/>
      <c r="T141" s="83"/>
      <c r="U141" s="83"/>
      <c r="V141" s="84"/>
      <c r="W141" s="30"/>
      <c r="X141" s="30"/>
      <c r="Y141" s="30"/>
      <c r="Z141" s="30"/>
      <c r="AA141" s="30"/>
      <c r="AB141" s="30"/>
      <c r="AC141" s="30"/>
      <c r="AD141" s="30"/>
      <c r="AE141" s="31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</row>
    <row r="142" spans="1:79" s="25" customFormat="1" ht="55.2" customHeight="1" x14ac:dyDescent="0.25">
      <c r="A142" s="49">
        <v>0</v>
      </c>
      <c r="B142" s="50"/>
      <c r="C142" s="50"/>
      <c r="D142" s="65" t="s">
        <v>189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5"/>
      <c r="Q142" s="76" t="s">
        <v>190</v>
      </c>
      <c r="R142" s="76"/>
      <c r="S142" s="76"/>
      <c r="T142" s="76"/>
      <c r="U142" s="76"/>
      <c r="V142" s="77" t="s">
        <v>191</v>
      </c>
      <c r="W142" s="50"/>
      <c r="X142" s="50"/>
      <c r="Y142" s="50"/>
      <c r="Z142" s="50"/>
      <c r="AA142" s="50"/>
      <c r="AB142" s="50"/>
      <c r="AC142" s="50"/>
      <c r="AD142" s="50"/>
      <c r="AE142" s="51"/>
      <c r="AF142" s="78">
        <f>AF135/AF139</f>
        <v>14981.883138564273</v>
      </c>
      <c r="AG142" s="78"/>
      <c r="AH142" s="78"/>
      <c r="AI142" s="78"/>
      <c r="AJ142" s="78"/>
      <c r="AK142" s="78">
        <v>0</v>
      </c>
      <c r="AL142" s="78"/>
      <c r="AM142" s="78"/>
      <c r="AN142" s="78"/>
      <c r="AO142" s="78"/>
      <c r="AP142" s="78">
        <f>AF142</f>
        <v>14981.883138564273</v>
      </c>
      <c r="AQ142" s="78"/>
      <c r="AR142" s="78"/>
      <c r="AS142" s="78"/>
      <c r="AT142" s="78"/>
      <c r="AU142" s="78">
        <f>AU135/AU139</f>
        <v>15998.096828046744</v>
      </c>
      <c r="AV142" s="78"/>
      <c r="AW142" s="78"/>
      <c r="AX142" s="78"/>
      <c r="AY142" s="78"/>
      <c r="AZ142" s="78">
        <v>0</v>
      </c>
      <c r="BA142" s="78"/>
      <c r="BB142" s="78"/>
      <c r="BC142" s="78"/>
      <c r="BD142" s="78"/>
      <c r="BE142" s="78">
        <f>AU142</f>
        <v>15998.096828046744</v>
      </c>
      <c r="BF142" s="78"/>
      <c r="BG142" s="78"/>
      <c r="BH142" s="78"/>
      <c r="BI142" s="78"/>
    </row>
    <row r="143" spans="1:79" s="25" customFormat="1" ht="55.2" customHeight="1" x14ac:dyDescent="0.25">
      <c r="A143" s="49">
        <v>0</v>
      </c>
      <c r="B143" s="50"/>
      <c r="C143" s="50"/>
      <c r="D143" s="65" t="s">
        <v>192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5"/>
      <c r="Q143" s="76" t="s">
        <v>190</v>
      </c>
      <c r="R143" s="76"/>
      <c r="S143" s="76"/>
      <c r="T143" s="76"/>
      <c r="U143" s="76"/>
      <c r="V143" s="77" t="s">
        <v>191</v>
      </c>
      <c r="W143" s="50"/>
      <c r="X143" s="50"/>
      <c r="Y143" s="50"/>
      <c r="Z143" s="50"/>
      <c r="AA143" s="50"/>
      <c r="AB143" s="50"/>
      <c r="AC143" s="50"/>
      <c r="AD143" s="50"/>
      <c r="AE143" s="51"/>
      <c r="AF143" s="78">
        <f>BJ123*110%</f>
        <v>11115.5</v>
      </c>
      <c r="AG143" s="78"/>
      <c r="AH143" s="78"/>
      <c r="AI143" s="78"/>
      <c r="AJ143" s="78"/>
      <c r="AK143" s="72">
        <v>0</v>
      </c>
      <c r="AL143" s="72"/>
      <c r="AM143" s="72"/>
      <c r="AN143" s="72"/>
      <c r="AO143" s="72"/>
      <c r="AP143" s="78">
        <f>AF143</f>
        <v>11115.5</v>
      </c>
      <c r="AQ143" s="72"/>
      <c r="AR143" s="72"/>
      <c r="AS143" s="72"/>
      <c r="AT143" s="72"/>
      <c r="AU143" s="79">
        <f>AP143*110%</f>
        <v>12227.050000000001</v>
      </c>
      <c r="AV143" s="79"/>
      <c r="AW143" s="79"/>
      <c r="AX143" s="79"/>
      <c r="AY143" s="79"/>
      <c r="AZ143" s="72">
        <v>0</v>
      </c>
      <c r="BA143" s="72"/>
      <c r="BB143" s="72"/>
      <c r="BC143" s="72"/>
      <c r="BD143" s="72"/>
      <c r="BE143" s="79">
        <f>AU143</f>
        <v>12227.050000000001</v>
      </c>
      <c r="BF143" s="72"/>
      <c r="BG143" s="72"/>
      <c r="BH143" s="72"/>
      <c r="BI143" s="72"/>
    </row>
    <row r="144" spans="1:79" s="6" customFormat="1" ht="13.8" x14ac:dyDescent="0.25">
      <c r="A144" s="37">
        <v>0</v>
      </c>
      <c r="B144" s="38"/>
      <c r="C144" s="38"/>
      <c r="D144" s="80" t="s">
        <v>193</v>
      </c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2"/>
      <c r="Q144" s="83"/>
      <c r="R144" s="83"/>
      <c r="S144" s="83"/>
      <c r="T144" s="83"/>
      <c r="U144" s="83"/>
      <c r="V144" s="84"/>
      <c r="W144" s="30"/>
      <c r="X144" s="30"/>
      <c r="Y144" s="30"/>
      <c r="Z144" s="30"/>
      <c r="AA144" s="30"/>
      <c r="AB144" s="30"/>
      <c r="AC144" s="30"/>
      <c r="AD144" s="30"/>
      <c r="AE144" s="31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</row>
    <row r="145" spans="1:79" s="25" customFormat="1" ht="64.2" customHeight="1" x14ac:dyDescent="0.25">
      <c r="A145" s="49">
        <v>0</v>
      </c>
      <c r="B145" s="50"/>
      <c r="C145" s="50"/>
      <c r="D145" s="65" t="s">
        <v>194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5"/>
      <c r="Q145" s="76" t="s">
        <v>195</v>
      </c>
      <c r="R145" s="76"/>
      <c r="S145" s="76"/>
      <c r="T145" s="76"/>
      <c r="U145" s="76"/>
      <c r="V145" s="77" t="s">
        <v>191</v>
      </c>
      <c r="W145" s="50"/>
      <c r="X145" s="50"/>
      <c r="Y145" s="50"/>
      <c r="Z145" s="50"/>
      <c r="AA145" s="50"/>
      <c r="AB145" s="50"/>
      <c r="AC145" s="50"/>
      <c r="AD145" s="50"/>
      <c r="AE145" s="51"/>
      <c r="AF145" s="72">
        <v>110</v>
      </c>
      <c r="AG145" s="72"/>
      <c r="AH145" s="72"/>
      <c r="AI145" s="72"/>
      <c r="AJ145" s="72"/>
      <c r="AK145" s="72">
        <v>0</v>
      </c>
      <c r="AL145" s="72"/>
      <c r="AM145" s="72"/>
      <c r="AN145" s="72"/>
      <c r="AO145" s="72"/>
      <c r="AP145" s="72">
        <v>110</v>
      </c>
      <c r="AQ145" s="72"/>
      <c r="AR145" s="72"/>
      <c r="AS145" s="72"/>
      <c r="AT145" s="72"/>
      <c r="AU145" s="72">
        <v>115</v>
      </c>
      <c r="AV145" s="72"/>
      <c r="AW145" s="72"/>
      <c r="AX145" s="72"/>
      <c r="AY145" s="72"/>
      <c r="AZ145" s="72">
        <v>0</v>
      </c>
      <c r="BA145" s="72"/>
      <c r="BB145" s="72"/>
      <c r="BC145" s="72"/>
      <c r="BD145" s="72"/>
      <c r="BE145" s="72">
        <v>115</v>
      </c>
      <c r="BF145" s="72"/>
      <c r="BG145" s="72"/>
      <c r="BH145" s="72"/>
      <c r="BI145" s="72"/>
    </row>
    <row r="147" spans="1:79" ht="14.25" customHeight="1" x14ac:dyDescent="0.25">
      <c r="A147" s="113" t="s">
        <v>124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</row>
    <row r="148" spans="1:79" ht="10.95" customHeight="1" x14ac:dyDescent="0.25">
      <c r="A148" s="126" t="s">
        <v>210</v>
      </c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</row>
    <row r="149" spans="1:79" s="27" customFormat="1" ht="19.95" customHeight="1" x14ac:dyDescent="0.25">
      <c r="A149" s="128" t="s">
        <v>19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30"/>
      <c r="U149" s="125" t="s">
        <v>211</v>
      </c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 t="s">
        <v>214</v>
      </c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 t="s">
        <v>221</v>
      </c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 t="s">
        <v>232</v>
      </c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 t="s">
        <v>237</v>
      </c>
      <c r="BJ149" s="125"/>
      <c r="BK149" s="125"/>
      <c r="BL149" s="125"/>
      <c r="BM149" s="125"/>
      <c r="BN149" s="125"/>
      <c r="BO149" s="125"/>
      <c r="BP149" s="125"/>
      <c r="BQ149" s="125"/>
      <c r="BR149" s="125"/>
    </row>
    <row r="150" spans="1:79" s="27" customFormat="1" ht="21.6" customHeight="1" x14ac:dyDescent="0.25">
      <c r="A150" s="131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3"/>
      <c r="U150" s="125" t="s">
        <v>4</v>
      </c>
      <c r="V150" s="125"/>
      <c r="W150" s="125"/>
      <c r="X150" s="125"/>
      <c r="Y150" s="125"/>
      <c r="Z150" s="125" t="s">
        <v>3</v>
      </c>
      <c r="AA150" s="125"/>
      <c r="AB150" s="125"/>
      <c r="AC150" s="125"/>
      <c r="AD150" s="125"/>
      <c r="AE150" s="125" t="s">
        <v>4</v>
      </c>
      <c r="AF150" s="125"/>
      <c r="AG150" s="125"/>
      <c r="AH150" s="125"/>
      <c r="AI150" s="125"/>
      <c r="AJ150" s="125" t="s">
        <v>3</v>
      </c>
      <c r="AK150" s="125"/>
      <c r="AL150" s="125"/>
      <c r="AM150" s="125"/>
      <c r="AN150" s="125"/>
      <c r="AO150" s="125" t="s">
        <v>4</v>
      </c>
      <c r="AP150" s="125"/>
      <c r="AQ150" s="125"/>
      <c r="AR150" s="125"/>
      <c r="AS150" s="125"/>
      <c r="AT150" s="125" t="s">
        <v>3</v>
      </c>
      <c r="AU150" s="125"/>
      <c r="AV150" s="125"/>
      <c r="AW150" s="125"/>
      <c r="AX150" s="125"/>
      <c r="AY150" s="125" t="s">
        <v>4</v>
      </c>
      <c r="AZ150" s="125"/>
      <c r="BA150" s="125"/>
      <c r="BB150" s="125"/>
      <c r="BC150" s="125"/>
      <c r="BD150" s="125" t="s">
        <v>3</v>
      </c>
      <c r="BE150" s="125"/>
      <c r="BF150" s="125"/>
      <c r="BG150" s="125"/>
      <c r="BH150" s="125"/>
      <c r="BI150" s="125" t="s">
        <v>4</v>
      </c>
      <c r="BJ150" s="125"/>
      <c r="BK150" s="125"/>
      <c r="BL150" s="125"/>
      <c r="BM150" s="125"/>
      <c r="BN150" s="125" t="s">
        <v>3</v>
      </c>
      <c r="BO150" s="125"/>
      <c r="BP150" s="125"/>
      <c r="BQ150" s="125"/>
      <c r="BR150" s="125"/>
    </row>
    <row r="151" spans="1:79" ht="15" customHeight="1" x14ac:dyDescent="0.25">
      <c r="A151" s="100">
        <v>1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2"/>
      <c r="U151" s="45">
        <v>2</v>
      </c>
      <c r="V151" s="45"/>
      <c r="W151" s="45"/>
      <c r="X151" s="45"/>
      <c r="Y151" s="45"/>
      <c r="Z151" s="45">
        <v>3</v>
      </c>
      <c r="AA151" s="45"/>
      <c r="AB151" s="45"/>
      <c r="AC151" s="45"/>
      <c r="AD151" s="45"/>
      <c r="AE151" s="45">
        <v>4</v>
      </c>
      <c r="AF151" s="45"/>
      <c r="AG151" s="45"/>
      <c r="AH151" s="45"/>
      <c r="AI151" s="45"/>
      <c r="AJ151" s="45">
        <v>5</v>
      </c>
      <c r="AK151" s="45"/>
      <c r="AL151" s="45"/>
      <c r="AM151" s="45"/>
      <c r="AN151" s="45"/>
      <c r="AO151" s="45">
        <v>6</v>
      </c>
      <c r="AP151" s="45"/>
      <c r="AQ151" s="45"/>
      <c r="AR151" s="45"/>
      <c r="AS151" s="45"/>
      <c r="AT151" s="45">
        <v>7</v>
      </c>
      <c r="AU151" s="45"/>
      <c r="AV151" s="45"/>
      <c r="AW151" s="45"/>
      <c r="AX151" s="45"/>
      <c r="AY151" s="45">
        <v>8</v>
      </c>
      <c r="AZ151" s="45"/>
      <c r="BA151" s="45"/>
      <c r="BB151" s="45"/>
      <c r="BC151" s="45"/>
      <c r="BD151" s="45">
        <v>9</v>
      </c>
      <c r="BE151" s="45"/>
      <c r="BF151" s="45"/>
      <c r="BG151" s="45"/>
      <c r="BH151" s="45"/>
      <c r="BI151" s="45">
        <v>10</v>
      </c>
      <c r="BJ151" s="45"/>
      <c r="BK151" s="45"/>
      <c r="BL151" s="45"/>
      <c r="BM151" s="45"/>
      <c r="BN151" s="45">
        <v>11</v>
      </c>
      <c r="BO151" s="45"/>
      <c r="BP151" s="45"/>
      <c r="BQ151" s="45"/>
      <c r="BR151" s="45"/>
    </row>
    <row r="152" spans="1:79" s="1" customFormat="1" ht="15.75" hidden="1" customHeight="1" x14ac:dyDescent="0.25">
      <c r="A152" s="86" t="s">
        <v>57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136"/>
      <c r="U152" s="42" t="s">
        <v>65</v>
      </c>
      <c r="V152" s="42"/>
      <c r="W152" s="42"/>
      <c r="X152" s="42"/>
      <c r="Y152" s="42"/>
      <c r="Z152" s="44" t="s">
        <v>66</v>
      </c>
      <c r="AA152" s="44"/>
      <c r="AB152" s="44"/>
      <c r="AC152" s="44"/>
      <c r="AD152" s="44"/>
      <c r="AE152" s="42" t="s">
        <v>67</v>
      </c>
      <c r="AF152" s="42"/>
      <c r="AG152" s="42"/>
      <c r="AH152" s="42"/>
      <c r="AI152" s="42"/>
      <c r="AJ152" s="44" t="s">
        <v>68</v>
      </c>
      <c r="AK152" s="44"/>
      <c r="AL152" s="44"/>
      <c r="AM152" s="44"/>
      <c r="AN152" s="44"/>
      <c r="AO152" s="42" t="s">
        <v>58</v>
      </c>
      <c r="AP152" s="42"/>
      <c r="AQ152" s="42"/>
      <c r="AR152" s="42"/>
      <c r="AS152" s="42"/>
      <c r="AT152" s="44" t="s">
        <v>59</v>
      </c>
      <c r="AU152" s="44"/>
      <c r="AV152" s="44"/>
      <c r="AW152" s="44"/>
      <c r="AX152" s="44"/>
      <c r="AY152" s="42" t="s">
        <v>60</v>
      </c>
      <c r="AZ152" s="42"/>
      <c r="BA152" s="42"/>
      <c r="BB152" s="42"/>
      <c r="BC152" s="42"/>
      <c r="BD152" s="44" t="s">
        <v>61</v>
      </c>
      <c r="BE152" s="44"/>
      <c r="BF152" s="44"/>
      <c r="BG152" s="44"/>
      <c r="BH152" s="44"/>
      <c r="BI152" s="42" t="s">
        <v>62</v>
      </c>
      <c r="BJ152" s="42"/>
      <c r="BK152" s="42"/>
      <c r="BL152" s="42"/>
      <c r="BM152" s="42"/>
      <c r="BN152" s="44" t="s">
        <v>63</v>
      </c>
      <c r="BO152" s="44"/>
      <c r="BP152" s="44"/>
      <c r="BQ152" s="44"/>
      <c r="BR152" s="44"/>
      <c r="CA152" t="s">
        <v>41</v>
      </c>
    </row>
    <row r="153" spans="1:79" s="6" customFormat="1" ht="13.2" hidden="1" customHeight="1" x14ac:dyDescent="0.25">
      <c r="A153" s="69" t="s">
        <v>196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1"/>
      <c r="U153" s="64">
        <v>2104457</v>
      </c>
      <c r="V153" s="64"/>
      <c r="W153" s="64"/>
      <c r="X153" s="64"/>
      <c r="Y153" s="64"/>
      <c r="Z153" s="64">
        <v>0</v>
      </c>
      <c r="AA153" s="64"/>
      <c r="AB153" s="64"/>
      <c r="AC153" s="64"/>
      <c r="AD153" s="64"/>
      <c r="AE153" s="64">
        <v>3168073</v>
      </c>
      <c r="AF153" s="64"/>
      <c r="AG153" s="64"/>
      <c r="AH153" s="64"/>
      <c r="AI153" s="64"/>
      <c r="AJ153" s="64">
        <v>0</v>
      </c>
      <c r="AK153" s="64"/>
      <c r="AL153" s="64"/>
      <c r="AM153" s="64"/>
      <c r="AN153" s="64"/>
      <c r="AO153" s="64">
        <v>4265113</v>
      </c>
      <c r="AP153" s="64"/>
      <c r="AQ153" s="64"/>
      <c r="AR153" s="64"/>
      <c r="AS153" s="64"/>
      <c r="AT153" s="64">
        <v>0</v>
      </c>
      <c r="AU153" s="64"/>
      <c r="AV153" s="64"/>
      <c r="AW153" s="64"/>
      <c r="AX153" s="64"/>
      <c r="AY153" s="64">
        <v>4579751</v>
      </c>
      <c r="AZ153" s="64"/>
      <c r="BA153" s="64"/>
      <c r="BB153" s="64"/>
      <c r="BC153" s="64"/>
      <c r="BD153" s="64">
        <v>0</v>
      </c>
      <c r="BE153" s="64"/>
      <c r="BF153" s="64"/>
      <c r="BG153" s="64"/>
      <c r="BH153" s="64"/>
      <c r="BI153" s="64">
        <v>4903590</v>
      </c>
      <c r="BJ153" s="64"/>
      <c r="BK153" s="64"/>
      <c r="BL153" s="64"/>
      <c r="BM153" s="64"/>
      <c r="BN153" s="64">
        <v>0</v>
      </c>
      <c r="BO153" s="64"/>
      <c r="BP153" s="64"/>
      <c r="BQ153" s="64"/>
      <c r="BR153" s="64"/>
      <c r="CA153" s="6" t="s">
        <v>42</v>
      </c>
    </row>
    <row r="154" spans="1:79" s="25" customFormat="1" ht="16.95" customHeight="1" x14ac:dyDescent="0.25">
      <c r="A154" s="65" t="s">
        <v>255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7"/>
      <c r="U154" s="68">
        <f>1237587+1000556+720803</f>
        <v>2958946</v>
      </c>
      <c r="V154" s="68"/>
      <c r="W154" s="68"/>
      <c r="X154" s="68"/>
      <c r="Y154" s="68"/>
      <c r="Z154" s="68">
        <v>0</v>
      </c>
      <c r="AA154" s="68"/>
      <c r="AB154" s="68"/>
      <c r="AC154" s="68"/>
      <c r="AD154" s="68"/>
      <c r="AE154" s="68">
        <f>1939012+1546707+1080948</f>
        <v>4566667</v>
      </c>
      <c r="AF154" s="68"/>
      <c r="AG154" s="68"/>
      <c r="AH154" s="68"/>
      <c r="AI154" s="68"/>
      <c r="AJ154" s="68">
        <v>0</v>
      </c>
      <c r="AK154" s="68"/>
      <c r="AL154" s="68"/>
      <c r="AM154" s="68"/>
      <c r="AN154" s="68"/>
      <c r="AO154" s="68">
        <f>2546213+1398109+2039266</f>
        <v>5983588</v>
      </c>
      <c r="AP154" s="68"/>
      <c r="AQ154" s="68"/>
      <c r="AR154" s="68"/>
      <c r="AS154" s="68"/>
      <c r="AT154" s="68">
        <v>0</v>
      </c>
      <c r="AU154" s="68"/>
      <c r="AV154" s="68"/>
      <c r="AW154" s="68"/>
      <c r="AX154" s="68"/>
      <c r="AY154" s="68">
        <f>2792011+1563004+2201922</f>
        <v>6556937</v>
      </c>
      <c r="AZ154" s="68"/>
      <c r="BA154" s="68"/>
      <c r="BB154" s="68"/>
      <c r="BC154" s="68"/>
      <c r="BD154" s="68">
        <v>0</v>
      </c>
      <c r="BE154" s="68"/>
      <c r="BF154" s="68"/>
      <c r="BG154" s="68"/>
      <c r="BH154" s="68"/>
      <c r="BI154" s="68">
        <f>2987452+2355025+1675540</f>
        <v>7018017</v>
      </c>
      <c r="BJ154" s="68"/>
      <c r="BK154" s="68"/>
      <c r="BL154" s="68"/>
      <c r="BM154" s="68"/>
      <c r="BN154" s="68">
        <v>0</v>
      </c>
      <c r="BO154" s="68"/>
      <c r="BP154" s="68"/>
      <c r="BQ154" s="68"/>
      <c r="BR154" s="68"/>
    </row>
    <row r="155" spans="1:79" s="25" customFormat="1" ht="14.4" customHeight="1" x14ac:dyDescent="0.25">
      <c r="A155" s="65" t="s">
        <v>256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7"/>
      <c r="U155" s="68">
        <f>72038+68717+74029</f>
        <v>214784</v>
      </c>
      <c r="V155" s="68"/>
      <c r="W155" s="68"/>
      <c r="X155" s="68"/>
      <c r="Y155" s="68"/>
      <c r="Z155" s="68">
        <v>0</v>
      </c>
      <c r="AA155" s="68"/>
      <c r="AB155" s="68"/>
      <c r="AC155" s="68"/>
      <c r="AD155" s="68"/>
      <c r="AE155" s="68">
        <f>108578+102258+39535</f>
        <v>250371</v>
      </c>
      <c r="AF155" s="68"/>
      <c r="AG155" s="68"/>
      <c r="AH155" s="68"/>
      <c r="AI155" s="68"/>
      <c r="AJ155" s="68">
        <v>0</v>
      </c>
      <c r="AK155" s="68"/>
      <c r="AL155" s="68"/>
      <c r="AM155" s="68"/>
      <c r="AN155" s="68"/>
      <c r="AO155" s="68">
        <f>142237+51009+128240</f>
        <v>321486</v>
      </c>
      <c r="AP155" s="68"/>
      <c r="AQ155" s="68"/>
      <c r="AR155" s="68"/>
      <c r="AS155" s="68"/>
      <c r="AT155" s="68">
        <v>0</v>
      </c>
      <c r="AU155" s="68"/>
      <c r="AV155" s="68"/>
      <c r="AW155" s="68"/>
      <c r="AX155" s="68"/>
      <c r="AY155" s="68">
        <f>159611+65125+156312</f>
        <v>381048</v>
      </c>
      <c r="AZ155" s="68"/>
      <c r="BA155" s="68"/>
      <c r="BB155" s="68"/>
      <c r="BC155" s="68"/>
      <c r="BD155" s="68">
        <v>0</v>
      </c>
      <c r="BE155" s="68"/>
      <c r="BF155" s="68"/>
      <c r="BG155" s="68"/>
      <c r="BH155" s="68"/>
      <c r="BI155" s="68">
        <f>170784+167418+69814</f>
        <v>408016</v>
      </c>
      <c r="BJ155" s="68"/>
      <c r="BK155" s="68"/>
      <c r="BL155" s="68"/>
      <c r="BM155" s="68"/>
      <c r="BN155" s="68">
        <v>0</v>
      </c>
      <c r="BO155" s="68"/>
      <c r="BP155" s="68"/>
      <c r="BQ155" s="68"/>
      <c r="BR155" s="68"/>
    </row>
    <row r="156" spans="1:79" s="6" customFormat="1" ht="0.6" hidden="1" customHeight="1" x14ac:dyDescent="0.25">
      <c r="A156" s="69" t="s">
        <v>197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1"/>
      <c r="U156" s="64"/>
      <c r="V156" s="64"/>
      <c r="W156" s="64"/>
      <c r="X156" s="64"/>
      <c r="Y156" s="64"/>
      <c r="Z156" s="64">
        <v>0</v>
      </c>
      <c r="AA156" s="64"/>
      <c r="AB156" s="64"/>
      <c r="AC156" s="64"/>
      <c r="AD156" s="64"/>
      <c r="AE156" s="64"/>
      <c r="AF156" s="64"/>
      <c r="AG156" s="64"/>
      <c r="AH156" s="64"/>
      <c r="AI156" s="64"/>
      <c r="AJ156" s="64">
        <v>0</v>
      </c>
      <c r="AK156" s="64"/>
      <c r="AL156" s="64"/>
      <c r="AM156" s="64"/>
      <c r="AN156" s="64"/>
      <c r="AO156" s="64"/>
      <c r="AP156" s="64"/>
      <c r="AQ156" s="64"/>
      <c r="AR156" s="64"/>
      <c r="AS156" s="64"/>
      <c r="AT156" s="64">
        <v>0</v>
      </c>
      <c r="AU156" s="64"/>
      <c r="AV156" s="64"/>
      <c r="AW156" s="64"/>
      <c r="AX156" s="64"/>
      <c r="AY156" s="64"/>
      <c r="AZ156" s="64"/>
      <c r="BA156" s="64"/>
      <c r="BB156" s="64"/>
      <c r="BC156" s="64"/>
      <c r="BD156" s="64">
        <v>0</v>
      </c>
      <c r="BE156" s="64"/>
      <c r="BF156" s="64"/>
      <c r="BG156" s="64"/>
      <c r="BH156" s="64"/>
      <c r="BI156" s="64"/>
      <c r="BJ156" s="64"/>
      <c r="BK156" s="64"/>
      <c r="BL156" s="64"/>
      <c r="BM156" s="64"/>
      <c r="BN156" s="64">
        <v>0</v>
      </c>
      <c r="BO156" s="64"/>
      <c r="BP156" s="64"/>
      <c r="BQ156" s="64"/>
      <c r="BR156" s="64"/>
    </row>
    <row r="157" spans="1:79" s="25" customFormat="1" ht="16.2" customHeight="1" x14ac:dyDescent="0.25">
      <c r="A157" s="65" t="s">
        <v>257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7"/>
      <c r="U157" s="68">
        <v>18498</v>
      </c>
      <c r="V157" s="68"/>
      <c r="W157" s="68"/>
      <c r="X157" s="68"/>
      <c r="Y157" s="68"/>
      <c r="Z157" s="68">
        <v>0</v>
      </c>
      <c r="AA157" s="68"/>
      <c r="AB157" s="68"/>
      <c r="AC157" s="68"/>
      <c r="AD157" s="68"/>
      <c r="AE157" s="68">
        <f>91262+73016</f>
        <v>164278</v>
      </c>
      <c r="AF157" s="68"/>
      <c r="AG157" s="68"/>
      <c r="AH157" s="68"/>
      <c r="AI157" s="68"/>
      <c r="AJ157" s="68">
        <v>0</v>
      </c>
      <c r="AK157" s="68"/>
      <c r="AL157" s="68"/>
      <c r="AM157" s="68"/>
      <c r="AN157" s="68"/>
      <c r="AO157" s="68">
        <v>128770</v>
      </c>
      <c r="AP157" s="68"/>
      <c r="AQ157" s="68"/>
      <c r="AR157" s="68"/>
      <c r="AS157" s="68"/>
      <c r="AT157" s="68">
        <v>0</v>
      </c>
      <c r="AU157" s="68"/>
      <c r="AV157" s="68"/>
      <c r="AW157" s="68"/>
      <c r="AX157" s="68"/>
      <c r="AY157" s="68">
        <f>137784+118836</f>
        <v>256620</v>
      </c>
      <c r="AZ157" s="68"/>
      <c r="BA157" s="68"/>
      <c r="BB157" s="68"/>
      <c r="BC157" s="68"/>
      <c r="BD157" s="68">
        <v>0</v>
      </c>
      <c r="BE157" s="68"/>
      <c r="BF157" s="68"/>
      <c r="BG157" s="68"/>
      <c r="BH157" s="68"/>
      <c r="BI157" s="68">
        <f>147429+127285</f>
        <v>274714</v>
      </c>
      <c r="BJ157" s="68"/>
      <c r="BK157" s="68"/>
      <c r="BL157" s="68"/>
      <c r="BM157" s="68"/>
      <c r="BN157" s="68">
        <v>0</v>
      </c>
      <c r="BO157" s="68"/>
      <c r="BP157" s="68"/>
      <c r="BQ157" s="68"/>
      <c r="BR157" s="68"/>
    </row>
    <row r="158" spans="1:79" s="6" customFormat="1" ht="15.6" customHeight="1" x14ac:dyDescent="0.25">
      <c r="A158" s="69" t="s">
        <v>147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1"/>
      <c r="U158" s="64">
        <f>U154+U155+U157</f>
        <v>3192228</v>
      </c>
      <c r="V158" s="64"/>
      <c r="W158" s="64"/>
      <c r="X158" s="64"/>
      <c r="Y158" s="64"/>
      <c r="Z158" s="64">
        <f t="shared" ref="Z158" si="5">Z154+Z155+Z157</f>
        <v>0</v>
      </c>
      <c r="AA158" s="64"/>
      <c r="AB158" s="64"/>
      <c r="AC158" s="64"/>
      <c r="AD158" s="64"/>
      <c r="AE158" s="64">
        <f t="shared" ref="AE158" si="6">AE154+AE155+AE157</f>
        <v>4981316</v>
      </c>
      <c r="AF158" s="64"/>
      <c r="AG158" s="64"/>
      <c r="AH158" s="64"/>
      <c r="AI158" s="64"/>
      <c r="AJ158" s="64">
        <f t="shared" ref="AJ158" si="7">AJ154+AJ155+AJ157</f>
        <v>0</v>
      </c>
      <c r="AK158" s="64"/>
      <c r="AL158" s="64"/>
      <c r="AM158" s="64"/>
      <c r="AN158" s="64"/>
      <c r="AO158" s="64">
        <f t="shared" ref="AO158" si="8">AO154+AO155+AO157</f>
        <v>6433844</v>
      </c>
      <c r="AP158" s="64"/>
      <c r="AQ158" s="64"/>
      <c r="AR158" s="64"/>
      <c r="AS158" s="64"/>
      <c r="AT158" s="64">
        <f t="shared" ref="AT158" si="9">AT154+AT155+AT157</f>
        <v>0</v>
      </c>
      <c r="AU158" s="64"/>
      <c r="AV158" s="64"/>
      <c r="AW158" s="64"/>
      <c r="AX158" s="64"/>
      <c r="AY158" s="64">
        <f t="shared" ref="AY158" si="10">AY154+AY155+AY157</f>
        <v>7194605</v>
      </c>
      <c r="AZ158" s="64"/>
      <c r="BA158" s="64"/>
      <c r="BB158" s="64"/>
      <c r="BC158" s="64"/>
      <c r="BD158" s="64">
        <f t="shared" ref="BD158" si="11">BD154+BD155+BD157</f>
        <v>0</v>
      </c>
      <c r="BE158" s="64"/>
      <c r="BF158" s="64"/>
      <c r="BG158" s="64"/>
      <c r="BH158" s="64"/>
      <c r="BI158" s="64">
        <f t="shared" ref="BI158" si="12">BI154+BI155+BI157</f>
        <v>7700747</v>
      </c>
      <c r="BJ158" s="64"/>
      <c r="BK158" s="64"/>
      <c r="BL158" s="64"/>
      <c r="BM158" s="64"/>
      <c r="BN158" s="64">
        <f t="shared" ref="BN158" si="13">BN154+BN155+BN157</f>
        <v>0</v>
      </c>
      <c r="BO158" s="64"/>
      <c r="BP158" s="64"/>
      <c r="BQ158" s="64"/>
      <c r="BR158" s="64"/>
    </row>
    <row r="159" spans="1:79" s="25" customFormat="1" ht="26.4" customHeight="1" x14ac:dyDescent="0.25">
      <c r="A159" s="65" t="s">
        <v>198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7"/>
      <c r="U159" s="41" t="s">
        <v>173</v>
      </c>
      <c r="V159" s="41"/>
      <c r="W159" s="41"/>
      <c r="X159" s="41"/>
      <c r="Y159" s="41"/>
      <c r="Z159" s="41"/>
      <c r="AA159" s="41"/>
      <c r="AB159" s="41"/>
      <c r="AC159" s="41"/>
      <c r="AD159" s="41"/>
      <c r="AE159" s="41" t="s">
        <v>173</v>
      </c>
      <c r="AF159" s="41"/>
      <c r="AG159" s="41"/>
      <c r="AH159" s="41"/>
      <c r="AI159" s="41"/>
      <c r="AJ159" s="41"/>
      <c r="AK159" s="41"/>
      <c r="AL159" s="41"/>
      <c r="AM159" s="41"/>
      <c r="AN159" s="41"/>
      <c r="AO159" s="41" t="s">
        <v>173</v>
      </c>
      <c r="AP159" s="41"/>
      <c r="AQ159" s="41"/>
      <c r="AR159" s="41"/>
      <c r="AS159" s="41"/>
      <c r="AT159" s="41"/>
      <c r="AU159" s="41"/>
      <c r="AV159" s="41"/>
      <c r="AW159" s="41"/>
      <c r="AX159" s="41"/>
      <c r="AY159" s="41" t="s">
        <v>173</v>
      </c>
      <c r="AZ159" s="41"/>
      <c r="BA159" s="41"/>
      <c r="BB159" s="41"/>
      <c r="BC159" s="41"/>
      <c r="BD159" s="41"/>
      <c r="BE159" s="41"/>
      <c r="BF159" s="41"/>
      <c r="BG159" s="41"/>
      <c r="BH159" s="41"/>
      <c r="BI159" s="41" t="s">
        <v>173</v>
      </c>
      <c r="BJ159" s="41"/>
      <c r="BK159" s="41"/>
      <c r="BL159" s="41"/>
      <c r="BM159" s="41"/>
      <c r="BN159" s="41"/>
      <c r="BO159" s="41"/>
      <c r="BP159" s="41"/>
      <c r="BQ159" s="41"/>
      <c r="BR159" s="41"/>
    </row>
    <row r="161" spans="1:79" hidden="1" x14ac:dyDescent="0.25"/>
    <row r="162" spans="1:79" ht="14.25" customHeight="1" x14ac:dyDescent="0.25">
      <c r="A162" s="113" t="s">
        <v>125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</row>
    <row r="163" spans="1:79" s="27" customFormat="1" ht="15" customHeight="1" x14ac:dyDescent="0.25">
      <c r="A163" s="128" t="s">
        <v>6</v>
      </c>
      <c r="B163" s="129"/>
      <c r="C163" s="129"/>
      <c r="D163" s="128" t="s">
        <v>10</v>
      </c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30"/>
      <c r="W163" s="125" t="s">
        <v>211</v>
      </c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 t="s">
        <v>215</v>
      </c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 t="s">
        <v>226</v>
      </c>
      <c r="AV163" s="125"/>
      <c r="AW163" s="125"/>
      <c r="AX163" s="125"/>
      <c r="AY163" s="125"/>
      <c r="AZ163" s="125"/>
      <c r="BA163" s="125" t="s">
        <v>233</v>
      </c>
      <c r="BB163" s="125"/>
      <c r="BC163" s="125"/>
      <c r="BD163" s="125"/>
      <c r="BE163" s="125"/>
      <c r="BF163" s="125"/>
      <c r="BG163" s="125" t="s">
        <v>242</v>
      </c>
      <c r="BH163" s="125"/>
      <c r="BI163" s="125"/>
      <c r="BJ163" s="125"/>
      <c r="BK163" s="125"/>
      <c r="BL163" s="125"/>
    </row>
    <row r="164" spans="1:79" s="27" customFormat="1" ht="15" customHeight="1" x14ac:dyDescent="0.25">
      <c r="A164" s="137"/>
      <c r="B164" s="138"/>
      <c r="C164" s="138"/>
      <c r="D164" s="137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9"/>
      <c r="W164" s="125" t="s">
        <v>4</v>
      </c>
      <c r="X164" s="125"/>
      <c r="Y164" s="125"/>
      <c r="Z164" s="125"/>
      <c r="AA164" s="125"/>
      <c r="AB164" s="125"/>
      <c r="AC164" s="125" t="s">
        <v>3</v>
      </c>
      <c r="AD164" s="125"/>
      <c r="AE164" s="125"/>
      <c r="AF164" s="125"/>
      <c r="AG164" s="125"/>
      <c r="AH164" s="125"/>
      <c r="AI164" s="125" t="s">
        <v>4</v>
      </c>
      <c r="AJ164" s="125"/>
      <c r="AK164" s="125"/>
      <c r="AL164" s="125"/>
      <c r="AM164" s="125"/>
      <c r="AN164" s="125"/>
      <c r="AO164" s="125" t="s">
        <v>3</v>
      </c>
      <c r="AP164" s="125"/>
      <c r="AQ164" s="125"/>
      <c r="AR164" s="125"/>
      <c r="AS164" s="125"/>
      <c r="AT164" s="125"/>
      <c r="AU164" s="125" t="s">
        <v>4</v>
      </c>
      <c r="AV164" s="125"/>
      <c r="AW164" s="125"/>
      <c r="AX164" s="125" t="s">
        <v>3</v>
      </c>
      <c r="AY164" s="125"/>
      <c r="AZ164" s="125"/>
      <c r="BA164" s="125" t="s">
        <v>4</v>
      </c>
      <c r="BB164" s="125"/>
      <c r="BC164" s="125"/>
      <c r="BD164" s="125" t="s">
        <v>3</v>
      </c>
      <c r="BE164" s="125"/>
      <c r="BF164" s="125"/>
      <c r="BG164" s="125" t="s">
        <v>4</v>
      </c>
      <c r="BH164" s="125"/>
      <c r="BI164" s="125"/>
      <c r="BJ164" s="125" t="s">
        <v>3</v>
      </c>
      <c r="BK164" s="125"/>
      <c r="BL164" s="125"/>
    </row>
    <row r="165" spans="1:79" s="27" customFormat="1" ht="57" customHeight="1" x14ac:dyDescent="0.25">
      <c r="A165" s="131"/>
      <c r="B165" s="132"/>
      <c r="C165" s="132"/>
      <c r="D165" s="131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3"/>
      <c r="W165" s="125" t="s">
        <v>12</v>
      </c>
      <c r="X165" s="125"/>
      <c r="Y165" s="125"/>
      <c r="Z165" s="125" t="s">
        <v>11</v>
      </c>
      <c r="AA165" s="125"/>
      <c r="AB165" s="125"/>
      <c r="AC165" s="125" t="s">
        <v>12</v>
      </c>
      <c r="AD165" s="125"/>
      <c r="AE165" s="125"/>
      <c r="AF165" s="125" t="s">
        <v>11</v>
      </c>
      <c r="AG165" s="125"/>
      <c r="AH165" s="125"/>
      <c r="AI165" s="125" t="s">
        <v>12</v>
      </c>
      <c r="AJ165" s="125"/>
      <c r="AK165" s="125"/>
      <c r="AL165" s="125" t="s">
        <v>11</v>
      </c>
      <c r="AM165" s="125"/>
      <c r="AN165" s="125"/>
      <c r="AO165" s="125" t="s">
        <v>12</v>
      </c>
      <c r="AP165" s="125"/>
      <c r="AQ165" s="125"/>
      <c r="AR165" s="125" t="s">
        <v>11</v>
      </c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</row>
    <row r="166" spans="1:79" ht="15" customHeight="1" x14ac:dyDescent="0.25">
      <c r="A166" s="100">
        <v>1</v>
      </c>
      <c r="B166" s="101"/>
      <c r="C166" s="101"/>
      <c r="D166" s="100">
        <v>2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45">
        <v>3</v>
      </c>
      <c r="X166" s="45"/>
      <c r="Y166" s="45"/>
      <c r="Z166" s="45">
        <v>4</v>
      </c>
      <c r="AA166" s="45"/>
      <c r="AB166" s="45"/>
      <c r="AC166" s="45">
        <v>5</v>
      </c>
      <c r="AD166" s="45"/>
      <c r="AE166" s="45"/>
      <c r="AF166" s="45">
        <v>6</v>
      </c>
      <c r="AG166" s="45"/>
      <c r="AH166" s="45"/>
      <c r="AI166" s="45">
        <v>7</v>
      </c>
      <c r="AJ166" s="45"/>
      <c r="AK166" s="45"/>
      <c r="AL166" s="45">
        <v>8</v>
      </c>
      <c r="AM166" s="45"/>
      <c r="AN166" s="45"/>
      <c r="AO166" s="45">
        <v>9</v>
      </c>
      <c r="AP166" s="45"/>
      <c r="AQ166" s="45"/>
      <c r="AR166" s="45">
        <v>10</v>
      </c>
      <c r="AS166" s="45"/>
      <c r="AT166" s="45"/>
      <c r="AU166" s="45">
        <v>11</v>
      </c>
      <c r="AV166" s="45"/>
      <c r="AW166" s="45"/>
      <c r="AX166" s="45">
        <v>12</v>
      </c>
      <c r="AY166" s="45"/>
      <c r="AZ166" s="45"/>
      <c r="BA166" s="45">
        <v>13</v>
      </c>
      <c r="BB166" s="45"/>
      <c r="BC166" s="45"/>
      <c r="BD166" s="45">
        <v>14</v>
      </c>
      <c r="BE166" s="45"/>
      <c r="BF166" s="45"/>
      <c r="BG166" s="45">
        <v>15</v>
      </c>
      <c r="BH166" s="45"/>
      <c r="BI166" s="45"/>
      <c r="BJ166" s="45">
        <v>16</v>
      </c>
      <c r="BK166" s="45"/>
      <c r="BL166" s="45"/>
    </row>
    <row r="167" spans="1:79" s="1" customFormat="1" ht="12.75" hidden="1" customHeight="1" x14ac:dyDescent="0.25">
      <c r="A167" s="86" t="s">
        <v>69</v>
      </c>
      <c r="B167" s="87"/>
      <c r="C167" s="87"/>
      <c r="D167" s="86" t="s">
        <v>57</v>
      </c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136"/>
      <c r="W167" s="42" t="s">
        <v>72</v>
      </c>
      <c r="X167" s="42"/>
      <c r="Y167" s="42"/>
      <c r="Z167" s="42" t="s">
        <v>73</v>
      </c>
      <c r="AA167" s="42"/>
      <c r="AB167" s="42"/>
      <c r="AC167" s="44" t="s">
        <v>74</v>
      </c>
      <c r="AD167" s="44"/>
      <c r="AE167" s="44"/>
      <c r="AF167" s="44" t="s">
        <v>75</v>
      </c>
      <c r="AG167" s="44"/>
      <c r="AH167" s="44"/>
      <c r="AI167" s="42" t="s">
        <v>76</v>
      </c>
      <c r="AJ167" s="42"/>
      <c r="AK167" s="42"/>
      <c r="AL167" s="42" t="s">
        <v>77</v>
      </c>
      <c r="AM167" s="42"/>
      <c r="AN167" s="42"/>
      <c r="AO167" s="44" t="s">
        <v>104</v>
      </c>
      <c r="AP167" s="44"/>
      <c r="AQ167" s="44"/>
      <c r="AR167" s="44" t="s">
        <v>78</v>
      </c>
      <c r="AS167" s="44"/>
      <c r="AT167" s="44"/>
      <c r="AU167" s="42" t="s">
        <v>105</v>
      </c>
      <c r="AV167" s="42"/>
      <c r="AW167" s="42"/>
      <c r="AX167" s="44" t="s">
        <v>106</v>
      </c>
      <c r="AY167" s="44"/>
      <c r="AZ167" s="44"/>
      <c r="BA167" s="42" t="s">
        <v>107</v>
      </c>
      <c r="BB167" s="42"/>
      <c r="BC167" s="42"/>
      <c r="BD167" s="44" t="s">
        <v>108</v>
      </c>
      <c r="BE167" s="44"/>
      <c r="BF167" s="44"/>
      <c r="BG167" s="42" t="s">
        <v>109</v>
      </c>
      <c r="BH167" s="42"/>
      <c r="BI167" s="42"/>
      <c r="BJ167" s="44" t="s">
        <v>110</v>
      </c>
      <c r="BK167" s="44"/>
      <c r="BL167" s="44"/>
      <c r="CA167" s="1" t="s">
        <v>103</v>
      </c>
    </row>
    <row r="168" spans="1:79" s="25" customFormat="1" ht="12.75" customHeight="1" x14ac:dyDescent="0.25">
      <c r="A168" s="49">
        <v>1</v>
      </c>
      <c r="B168" s="50"/>
      <c r="C168" s="50"/>
      <c r="D168" s="56" t="s">
        <v>259</v>
      </c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8"/>
      <c r="W168" s="54">
        <v>0.5</v>
      </c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>
        <v>0.5</v>
      </c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CA168" s="25" t="s">
        <v>43</v>
      </c>
    </row>
    <row r="169" spans="1:79" s="25" customFormat="1" ht="12.75" customHeight="1" x14ac:dyDescent="0.25">
      <c r="A169" s="49">
        <v>2</v>
      </c>
      <c r="B169" s="50"/>
      <c r="C169" s="50"/>
      <c r="D169" s="56" t="s">
        <v>262</v>
      </c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8"/>
      <c r="W169" s="54">
        <f>4.5+2+4</f>
        <v>10.5</v>
      </c>
      <c r="X169" s="54"/>
      <c r="Y169" s="54"/>
      <c r="Z169" s="54">
        <f>4+1+1</f>
        <v>6</v>
      </c>
      <c r="AA169" s="54"/>
      <c r="AB169" s="54"/>
      <c r="AC169" s="54"/>
      <c r="AD169" s="54"/>
      <c r="AE169" s="54"/>
      <c r="AF169" s="54"/>
      <c r="AG169" s="54"/>
      <c r="AH169" s="54"/>
      <c r="AI169" s="54">
        <f>4.5+2+4</f>
        <v>10.5</v>
      </c>
      <c r="AJ169" s="54"/>
      <c r="AK169" s="54"/>
      <c r="AL169" s="54">
        <f>4+1+1</f>
        <v>6</v>
      </c>
      <c r="AM169" s="54"/>
      <c r="AN169" s="54"/>
      <c r="AO169" s="54"/>
      <c r="AP169" s="54"/>
      <c r="AQ169" s="54"/>
      <c r="AR169" s="54"/>
      <c r="AS169" s="54"/>
      <c r="AT169" s="54"/>
      <c r="AU169" s="54">
        <f>1+4+4</f>
        <v>9</v>
      </c>
      <c r="AV169" s="54"/>
      <c r="AW169" s="54"/>
      <c r="AX169" s="54"/>
      <c r="AY169" s="54"/>
      <c r="AZ169" s="54"/>
      <c r="BA169" s="54">
        <f>4+1+4</f>
        <v>9</v>
      </c>
      <c r="BB169" s="54"/>
      <c r="BC169" s="54"/>
      <c r="BD169" s="54"/>
      <c r="BE169" s="54"/>
      <c r="BF169" s="54"/>
      <c r="BG169" s="54">
        <f>4+1+4</f>
        <v>9</v>
      </c>
      <c r="BH169" s="54"/>
      <c r="BI169" s="54"/>
      <c r="BJ169" s="60"/>
      <c r="BK169" s="60"/>
      <c r="BL169" s="60"/>
    </row>
    <row r="170" spans="1:79" s="25" customFormat="1" ht="12.75" customHeight="1" x14ac:dyDescent="0.25">
      <c r="A170" s="49">
        <v>3</v>
      </c>
      <c r="B170" s="50"/>
      <c r="C170" s="50"/>
      <c r="D170" s="56" t="s">
        <v>261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8"/>
      <c r="W170" s="54">
        <f>1+2</f>
        <v>3</v>
      </c>
      <c r="X170" s="54"/>
      <c r="Y170" s="54"/>
      <c r="Z170" s="54">
        <f>0.25+1.5</f>
        <v>1.75</v>
      </c>
      <c r="AA170" s="54"/>
      <c r="AB170" s="54"/>
      <c r="AC170" s="54"/>
      <c r="AD170" s="54"/>
      <c r="AE170" s="54"/>
      <c r="AF170" s="54"/>
      <c r="AG170" s="54"/>
      <c r="AH170" s="54"/>
      <c r="AI170" s="54">
        <f>1+2</f>
        <v>3</v>
      </c>
      <c r="AJ170" s="54"/>
      <c r="AK170" s="54"/>
      <c r="AL170" s="54">
        <f>0.25+1.5</f>
        <v>1.75</v>
      </c>
      <c r="AM170" s="54"/>
      <c r="AN170" s="54"/>
      <c r="AO170" s="54"/>
      <c r="AP170" s="54"/>
      <c r="AQ170" s="54"/>
      <c r="AR170" s="54"/>
      <c r="AS170" s="54"/>
      <c r="AT170" s="54"/>
      <c r="AU170" s="54">
        <v>2.25</v>
      </c>
      <c r="AV170" s="54"/>
      <c r="AW170" s="54"/>
      <c r="AX170" s="54"/>
      <c r="AY170" s="54"/>
      <c r="AZ170" s="54"/>
      <c r="BA170" s="54">
        <f>0.25+2</f>
        <v>2.25</v>
      </c>
      <c r="BB170" s="54"/>
      <c r="BC170" s="54"/>
      <c r="BD170" s="54"/>
      <c r="BE170" s="54"/>
      <c r="BF170" s="54"/>
      <c r="BG170" s="54">
        <f>0.25+2</f>
        <v>2.25</v>
      </c>
      <c r="BH170" s="54"/>
      <c r="BI170" s="54"/>
      <c r="BJ170" s="60"/>
      <c r="BK170" s="60"/>
      <c r="BL170" s="60"/>
    </row>
    <row r="171" spans="1:79" s="25" customFormat="1" ht="12.75" customHeight="1" x14ac:dyDescent="0.25">
      <c r="A171" s="49">
        <v>4</v>
      </c>
      <c r="B171" s="50"/>
      <c r="C171" s="50"/>
      <c r="D171" s="56" t="s">
        <v>260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8"/>
      <c r="W171" s="54">
        <f>3+2+2</f>
        <v>7</v>
      </c>
      <c r="X171" s="54"/>
      <c r="Y171" s="54"/>
      <c r="Z171" s="54">
        <f>2+2+2</f>
        <v>6</v>
      </c>
      <c r="AA171" s="54"/>
      <c r="AB171" s="54"/>
      <c r="AC171" s="54"/>
      <c r="AD171" s="54"/>
      <c r="AE171" s="54"/>
      <c r="AF171" s="54"/>
      <c r="AG171" s="54"/>
      <c r="AH171" s="54"/>
      <c r="AI171" s="54">
        <f>4+2+2</f>
        <v>8</v>
      </c>
      <c r="AJ171" s="54"/>
      <c r="AK171" s="54"/>
      <c r="AL171" s="54">
        <f>2+2+2</f>
        <v>6</v>
      </c>
      <c r="AM171" s="54"/>
      <c r="AN171" s="54"/>
      <c r="AO171" s="54"/>
      <c r="AP171" s="54"/>
      <c r="AQ171" s="54"/>
      <c r="AR171" s="54"/>
      <c r="AS171" s="54"/>
      <c r="AT171" s="54"/>
      <c r="AU171" s="54">
        <v>6</v>
      </c>
      <c r="AV171" s="54"/>
      <c r="AW171" s="54"/>
      <c r="AX171" s="54"/>
      <c r="AY171" s="54"/>
      <c r="AZ171" s="54"/>
      <c r="BA171" s="54">
        <f>2+2+2</f>
        <v>6</v>
      </c>
      <c r="BB171" s="54"/>
      <c r="BC171" s="54"/>
      <c r="BD171" s="54"/>
      <c r="BE171" s="54"/>
      <c r="BF171" s="54"/>
      <c r="BG171" s="54">
        <f>2+2+2</f>
        <v>6</v>
      </c>
      <c r="BH171" s="54"/>
      <c r="BI171" s="54"/>
      <c r="BJ171" s="60"/>
      <c r="BK171" s="60"/>
      <c r="BL171" s="60"/>
    </row>
    <row r="172" spans="1:79" s="25" customFormat="1" ht="12.75" customHeight="1" x14ac:dyDescent="0.25">
      <c r="A172" s="49">
        <v>5</v>
      </c>
      <c r="B172" s="50"/>
      <c r="C172" s="50"/>
      <c r="D172" s="56" t="s">
        <v>258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8"/>
      <c r="W172" s="54">
        <f>16+17+13</f>
        <v>46</v>
      </c>
      <c r="X172" s="54"/>
      <c r="Y172" s="54"/>
      <c r="Z172" s="54">
        <f>13+13.75+9</f>
        <v>35.75</v>
      </c>
      <c r="AA172" s="54"/>
      <c r="AB172" s="54"/>
      <c r="AC172" s="54"/>
      <c r="AD172" s="54"/>
      <c r="AE172" s="54"/>
      <c r="AF172" s="54"/>
      <c r="AG172" s="54"/>
      <c r="AH172" s="54"/>
      <c r="AI172" s="54">
        <f>16+17+13</f>
        <v>46</v>
      </c>
      <c r="AJ172" s="54"/>
      <c r="AK172" s="54"/>
      <c r="AL172" s="54">
        <f>14+13.75+8</f>
        <v>35.75</v>
      </c>
      <c r="AM172" s="54"/>
      <c r="AN172" s="54"/>
      <c r="AO172" s="54"/>
      <c r="AP172" s="54"/>
      <c r="AQ172" s="54"/>
      <c r="AR172" s="54"/>
      <c r="AS172" s="54"/>
      <c r="AT172" s="54"/>
      <c r="AU172" s="54">
        <f>18.5+13.75+13</f>
        <v>45.25</v>
      </c>
      <c r="AV172" s="54"/>
      <c r="AW172" s="54"/>
      <c r="AX172" s="54"/>
      <c r="AY172" s="54"/>
      <c r="AZ172" s="54"/>
      <c r="BA172" s="54">
        <f>18.5+13.75+13</f>
        <v>45.25</v>
      </c>
      <c r="BB172" s="54"/>
      <c r="BC172" s="54"/>
      <c r="BD172" s="54"/>
      <c r="BE172" s="54"/>
      <c r="BF172" s="54"/>
      <c r="BG172" s="54">
        <f>18.5+13.75+13</f>
        <v>45.25</v>
      </c>
      <c r="BH172" s="54"/>
      <c r="BI172" s="54"/>
      <c r="BJ172" s="60"/>
      <c r="BK172" s="60"/>
      <c r="BL172" s="60"/>
    </row>
    <row r="173" spans="1:79" s="6" customFormat="1" ht="13.2" customHeight="1" x14ac:dyDescent="0.25">
      <c r="A173" s="37">
        <v>6</v>
      </c>
      <c r="B173" s="38"/>
      <c r="C173" s="38"/>
      <c r="D173" s="61" t="s">
        <v>199</v>
      </c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3"/>
      <c r="W173" s="59">
        <f>W168+W169+W170+W171+W172</f>
        <v>67</v>
      </c>
      <c r="X173" s="59"/>
      <c r="Y173" s="59"/>
      <c r="Z173" s="59">
        <f t="shared" ref="Z173" si="14">Z168+Z169+Z170+Z171+Z172</f>
        <v>49.5</v>
      </c>
      <c r="AA173" s="59"/>
      <c r="AB173" s="59"/>
      <c r="AC173" s="59"/>
      <c r="AD173" s="59"/>
      <c r="AE173" s="59"/>
      <c r="AF173" s="59"/>
      <c r="AG173" s="59"/>
      <c r="AH173" s="59"/>
      <c r="AI173" s="59">
        <f t="shared" ref="AI173" si="15">AI168+AI169+AI170+AI171+AI172</f>
        <v>68</v>
      </c>
      <c r="AJ173" s="59"/>
      <c r="AK173" s="59"/>
      <c r="AL173" s="59">
        <f t="shared" ref="AL173" si="16">AL168+AL169+AL170+AL171+AL172</f>
        <v>49.5</v>
      </c>
      <c r="AM173" s="59"/>
      <c r="AN173" s="59"/>
      <c r="AO173" s="59"/>
      <c r="AP173" s="59"/>
      <c r="AQ173" s="59"/>
      <c r="AR173" s="59"/>
      <c r="AS173" s="59"/>
      <c r="AT173" s="59"/>
      <c r="AU173" s="59">
        <f t="shared" ref="AU173" si="17">AU168+AU169+AU170+AU171+AU172</f>
        <v>62.5</v>
      </c>
      <c r="AV173" s="59"/>
      <c r="AW173" s="59"/>
      <c r="AX173" s="59"/>
      <c r="AY173" s="59"/>
      <c r="AZ173" s="59"/>
      <c r="BA173" s="59">
        <f t="shared" ref="BA173" si="18">BA168+BA169+BA170+BA171+BA172</f>
        <v>62.5</v>
      </c>
      <c r="BB173" s="59"/>
      <c r="BC173" s="59"/>
      <c r="BD173" s="59"/>
      <c r="BE173" s="59"/>
      <c r="BF173" s="59"/>
      <c r="BG173" s="59">
        <f t="shared" ref="BG173" si="19">BG168+BG169+BG170+BG171+BG172</f>
        <v>62.5</v>
      </c>
      <c r="BH173" s="59"/>
      <c r="BI173" s="59"/>
      <c r="BJ173" s="55"/>
      <c r="BK173" s="55"/>
      <c r="BL173" s="55"/>
    </row>
    <row r="174" spans="1:79" s="25" customFormat="1" ht="26.4" customHeight="1" x14ac:dyDescent="0.25">
      <c r="A174" s="49">
        <v>7</v>
      </c>
      <c r="B174" s="50"/>
      <c r="C174" s="50"/>
      <c r="D174" s="56" t="s">
        <v>200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8"/>
      <c r="W174" s="54" t="s">
        <v>173</v>
      </c>
      <c r="X174" s="54"/>
      <c r="Y174" s="54"/>
      <c r="Z174" s="54" t="s">
        <v>173</v>
      </c>
      <c r="AA174" s="54"/>
      <c r="AB174" s="54"/>
      <c r="AC174" s="54"/>
      <c r="AD174" s="54"/>
      <c r="AE174" s="54"/>
      <c r="AF174" s="54"/>
      <c r="AG174" s="54"/>
      <c r="AH174" s="54"/>
      <c r="AI174" s="54" t="s">
        <v>173</v>
      </c>
      <c r="AJ174" s="54"/>
      <c r="AK174" s="54"/>
      <c r="AL174" s="54" t="s">
        <v>173</v>
      </c>
      <c r="AM174" s="54"/>
      <c r="AN174" s="54"/>
      <c r="AO174" s="54"/>
      <c r="AP174" s="54"/>
      <c r="AQ174" s="54"/>
      <c r="AR174" s="54"/>
      <c r="AS174" s="54"/>
      <c r="AT174" s="54"/>
      <c r="AU174" s="54" t="s">
        <v>173</v>
      </c>
      <c r="AV174" s="54"/>
      <c r="AW174" s="54"/>
      <c r="AX174" s="54"/>
      <c r="AY174" s="54"/>
      <c r="AZ174" s="54"/>
      <c r="BA174" s="54" t="s">
        <v>173</v>
      </c>
      <c r="BB174" s="54"/>
      <c r="BC174" s="54"/>
      <c r="BD174" s="54"/>
      <c r="BE174" s="54"/>
      <c r="BF174" s="54"/>
      <c r="BG174" s="54" t="s">
        <v>173</v>
      </c>
      <c r="BH174" s="54"/>
      <c r="BI174" s="54"/>
      <c r="BJ174" s="54"/>
      <c r="BK174" s="54"/>
      <c r="BL174" s="54"/>
    </row>
    <row r="176" spans="1:79" hidden="1" x14ac:dyDescent="0.25"/>
    <row r="177" spans="1:79" ht="14.25" customHeight="1" x14ac:dyDescent="0.25">
      <c r="A177" s="113" t="s">
        <v>153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</row>
    <row r="178" spans="1:79" ht="14.25" customHeight="1" x14ac:dyDescent="0.25">
      <c r="A178" s="113" t="s">
        <v>227</v>
      </c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</row>
    <row r="179" spans="1:79" ht="15" customHeight="1" x14ac:dyDescent="0.25">
      <c r="A179" s="116" t="s">
        <v>210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</row>
    <row r="180" spans="1:79" ht="15" customHeight="1" x14ac:dyDescent="0.25">
      <c r="A180" s="45" t="s">
        <v>6</v>
      </c>
      <c r="B180" s="45"/>
      <c r="C180" s="45"/>
      <c r="D180" s="45"/>
      <c r="E180" s="45"/>
      <c r="F180" s="45"/>
      <c r="G180" s="45" t="s">
        <v>126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 t="s">
        <v>13</v>
      </c>
      <c r="U180" s="45"/>
      <c r="V180" s="45"/>
      <c r="W180" s="45"/>
      <c r="X180" s="45"/>
      <c r="Y180" s="45"/>
      <c r="Z180" s="45"/>
      <c r="AA180" s="100" t="s">
        <v>211</v>
      </c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5"/>
      <c r="AP180" s="100" t="s">
        <v>214</v>
      </c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2"/>
      <c r="BE180" s="100" t="s">
        <v>221</v>
      </c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2"/>
    </row>
    <row r="181" spans="1:79" ht="32.1" customHeight="1" x14ac:dyDescent="0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 t="s">
        <v>4</v>
      </c>
      <c r="AB181" s="45"/>
      <c r="AC181" s="45"/>
      <c r="AD181" s="45"/>
      <c r="AE181" s="45"/>
      <c r="AF181" s="45" t="s">
        <v>3</v>
      </c>
      <c r="AG181" s="45"/>
      <c r="AH181" s="45"/>
      <c r="AI181" s="45"/>
      <c r="AJ181" s="45"/>
      <c r="AK181" s="45" t="s">
        <v>89</v>
      </c>
      <c r="AL181" s="45"/>
      <c r="AM181" s="45"/>
      <c r="AN181" s="45"/>
      <c r="AO181" s="45"/>
      <c r="AP181" s="45" t="s">
        <v>4</v>
      </c>
      <c r="AQ181" s="45"/>
      <c r="AR181" s="45"/>
      <c r="AS181" s="45"/>
      <c r="AT181" s="45"/>
      <c r="AU181" s="45" t="s">
        <v>3</v>
      </c>
      <c r="AV181" s="45"/>
      <c r="AW181" s="45"/>
      <c r="AX181" s="45"/>
      <c r="AY181" s="45"/>
      <c r="AZ181" s="45" t="s">
        <v>96</v>
      </c>
      <c r="BA181" s="45"/>
      <c r="BB181" s="45"/>
      <c r="BC181" s="45"/>
      <c r="BD181" s="45"/>
      <c r="BE181" s="45" t="s">
        <v>4</v>
      </c>
      <c r="BF181" s="45"/>
      <c r="BG181" s="45"/>
      <c r="BH181" s="45"/>
      <c r="BI181" s="45"/>
      <c r="BJ181" s="45" t="s">
        <v>3</v>
      </c>
      <c r="BK181" s="45"/>
      <c r="BL181" s="45"/>
      <c r="BM181" s="45"/>
      <c r="BN181" s="45"/>
      <c r="BO181" s="45" t="s">
        <v>127</v>
      </c>
      <c r="BP181" s="45"/>
      <c r="BQ181" s="45"/>
      <c r="BR181" s="45"/>
      <c r="BS181" s="45"/>
    </row>
    <row r="182" spans="1:79" ht="15" customHeight="1" x14ac:dyDescent="0.25">
      <c r="A182" s="45">
        <v>1</v>
      </c>
      <c r="B182" s="45"/>
      <c r="C182" s="45"/>
      <c r="D182" s="45"/>
      <c r="E182" s="45"/>
      <c r="F182" s="45"/>
      <c r="G182" s="45">
        <v>2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>
        <v>3</v>
      </c>
      <c r="U182" s="45"/>
      <c r="V182" s="45"/>
      <c r="W182" s="45"/>
      <c r="X182" s="45"/>
      <c r="Y182" s="45"/>
      <c r="Z182" s="45"/>
      <c r="AA182" s="45">
        <v>4</v>
      </c>
      <c r="AB182" s="45"/>
      <c r="AC182" s="45"/>
      <c r="AD182" s="45"/>
      <c r="AE182" s="45"/>
      <c r="AF182" s="45">
        <v>5</v>
      </c>
      <c r="AG182" s="45"/>
      <c r="AH182" s="45"/>
      <c r="AI182" s="45"/>
      <c r="AJ182" s="45"/>
      <c r="AK182" s="45">
        <v>6</v>
      </c>
      <c r="AL182" s="45"/>
      <c r="AM182" s="45"/>
      <c r="AN182" s="45"/>
      <c r="AO182" s="45"/>
      <c r="AP182" s="45">
        <v>7</v>
      </c>
      <c r="AQ182" s="45"/>
      <c r="AR182" s="45"/>
      <c r="AS182" s="45"/>
      <c r="AT182" s="45"/>
      <c r="AU182" s="45">
        <v>8</v>
      </c>
      <c r="AV182" s="45"/>
      <c r="AW182" s="45"/>
      <c r="AX182" s="45"/>
      <c r="AY182" s="45"/>
      <c r="AZ182" s="45">
        <v>9</v>
      </c>
      <c r="BA182" s="45"/>
      <c r="BB182" s="45"/>
      <c r="BC182" s="45"/>
      <c r="BD182" s="45"/>
      <c r="BE182" s="45">
        <v>10</v>
      </c>
      <c r="BF182" s="45"/>
      <c r="BG182" s="45"/>
      <c r="BH182" s="45"/>
      <c r="BI182" s="45"/>
      <c r="BJ182" s="45">
        <v>11</v>
      </c>
      <c r="BK182" s="45"/>
      <c r="BL182" s="45"/>
      <c r="BM182" s="45"/>
      <c r="BN182" s="45"/>
      <c r="BO182" s="45">
        <v>12</v>
      </c>
      <c r="BP182" s="45"/>
      <c r="BQ182" s="45"/>
      <c r="BR182" s="45"/>
      <c r="BS182" s="45"/>
    </row>
    <row r="183" spans="1:79" s="1" customFormat="1" ht="15" hidden="1" customHeight="1" x14ac:dyDescent="0.25">
      <c r="A183" s="42" t="s">
        <v>69</v>
      </c>
      <c r="B183" s="42"/>
      <c r="C183" s="42"/>
      <c r="D183" s="42"/>
      <c r="E183" s="42"/>
      <c r="F183" s="42"/>
      <c r="G183" s="43" t="s">
        <v>57</v>
      </c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 t="s">
        <v>79</v>
      </c>
      <c r="U183" s="43"/>
      <c r="V183" s="43"/>
      <c r="W183" s="43"/>
      <c r="X183" s="43"/>
      <c r="Y183" s="43"/>
      <c r="Z183" s="43"/>
      <c r="AA183" s="44" t="s">
        <v>65</v>
      </c>
      <c r="AB183" s="44"/>
      <c r="AC183" s="44"/>
      <c r="AD183" s="44"/>
      <c r="AE183" s="44"/>
      <c r="AF183" s="44" t="s">
        <v>66</v>
      </c>
      <c r="AG183" s="44"/>
      <c r="AH183" s="44"/>
      <c r="AI183" s="44"/>
      <c r="AJ183" s="44"/>
      <c r="AK183" s="47" t="s">
        <v>122</v>
      </c>
      <c r="AL183" s="47"/>
      <c r="AM183" s="47"/>
      <c r="AN183" s="47"/>
      <c r="AO183" s="47"/>
      <c r="AP183" s="44" t="s">
        <v>67</v>
      </c>
      <c r="AQ183" s="44"/>
      <c r="AR183" s="44"/>
      <c r="AS183" s="44"/>
      <c r="AT183" s="44"/>
      <c r="AU183" s="44" t="s">
        <v>68</v>
      </c>
      <c r="AV183" s="44"/>
      <c r="AW183" s="44"/>
      <c r="AX183" s="44"/>
      <c r="AY183" s="44"/>
      <c r="AZ183" s="47" t="s">
        <v>122</v>
      </c>
      <c r="BA183" s="47"/>
      <c r="BB183" s="47"/>
      <c r="BC183" s="47"/>
      <c r="BD183" s="47"/>
      <c r="BE183" s="44" t="s">
        <v>58</v>
      </c>
      <c r="BF183" s="44"/>
      <c r="BG183" s="44"/>
      <c r="BH183" s="44"/>
      <c r="BI183" s="44"/>
      <c r="BJ183" s="44" t="s">
        <v>59</v>
      </c>
      <c r="BK183" s="44"/>
      <c r="BL183" s="44"/>
      <c r="BM183" s="44"/>
      <c r="BN183" s="44"/>
      <c r="BO183" s="47" t="s">
        <v>122</v>
      </c>
      <c r="BP183" s="47"/>
      <c r="BQ183" s="47"/>
      <c r="BR183" s="47"/>
      <c r="BS183" s="47"/>
      <c r="CA183" s="1" t="s">
        <v>44</v>
      </c>
    </row>
    <row r="184" spans="1:79" s="25" customFormat="1" ht="46.2" customHeight="1" x14ac:dyDescent="0.25">
      <c r="A184" s="48">
        <v>1</v>
      </c>
      <c r="B184" s="48"/>
      <c r="C184" s="48"/>
      <c r="D184" s="48"/>
      <c r="E184" s="48"/>
      <c r="F184" s="48"/>
      <c r="G184" s="49" t="s">
        <v>201</v>
      </c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1"/>
      <c r="T184" s="52" t="s">
        <v>202</v>
      </c>
      <c r="U184" s="50"/>
      <c r="V184" s="50"/>
      <c r="W184" s="50"/>
      <c r="X184" s="50"/>
      <c r="Y184" s="50"/>
      <c r="Z184" s="51"/>
      <c r="AA184" s="53">
        <f>U32</f>
        <v>4273185</v>
      </c>
      <c r="AB184" s="53"/>
      <c r="AC184" s="53"/>
      <c r="AD184" s="53"/>
      <c r="AE184" s="53"/>
      <c r="AF184" s="53">
        <v>0</v>
      </c>
      <c r="AG184" s="53"/>
      <c r="AH184" s="53"/>
      <c r="AI184" s="53"/>
      <c r="AJ184" s="53"/>
      <c r="AK184" s="53">
        <f>IF(ISNUMBER(AA184),AA184,0)+IF(ISNUMBER(AF184),AF184,0)</f>
        <v>4273185</v>
      </c>
      <c r="AL184" s="53"/>
      <c r="AM184" s="53"/>
      <c r="AN184" s="53"/>
      <c r="AO184" s="53"/>
      <c r="AP184" s="53">
        <f>AN32</f>
        <v>6478069</v>
      </c>
      <c r="AQ184" s="53"/>
      <c r="AR184" s="53"/>
      <c r="AS184" s="53"/>
      <c r="AT184" s="53"/>
      <c r="AU184" s="53">
        <v>468600</v>
      </c>
      <c r="AV184" s="53"/>
      <c r="AW184" s="53"/>
      <c r="AX184" s="53"/>
      <c r="AY184" s="53"/>
      <c r="AZ184" s="53">
        <f>IF(ISNUMBER(AP184),AP184,0)+IF(ISNUMBER(AU184),AU184,0)</f>
        <v>6946669</v>
      </c>
      <c r="BA184" s="53"/>
      <c r="BB184" s="53"/>
      <c r="BC184" s="53"/>
      <c r="BD184" s="53"/>
      <c r="BE184" s="53">
        <v>8097590</v>
      </c>
      <c r="BF184" s="53"/>
      <c r="BG184" s="53"/>
      <c r="BH184" s="53"/>
      <c r="BI184" s="53"/>
      <c r="BJ184" s="53">
        <f>BL31</f>
        <v>15200</v>
      </c>
      <c r="BK184" s="53"/>
      <c r="BL184" s="53"/>
      <c r="BM184" s="53"/>
      <c r="BN184" s="53"/>
      <c r="BO184" s="53">
        <f>IF(ISNUMBER(BE184),BE184,0)+IF(ISNUMBER(BJ184),BJ184,0)</f>
        <v>8112790</v>
      </c>
      <c r="BP184" s="53"/>
      <c r="BQ184" s="53"/>
      <c r="BR184" s="53"/>
      <c r="BS184" s="53"/>
      <c r="CA184" s="25" t="s">
        <v>45</v>
      </c>
    </row>
    <row r="185" spans="1:79" s="6" customFormat="1" ht="12.75" customHeight="1" x14ac:dyDescent="0.25">
      <c r="A185" s="28"/>
      <c r="B185" s="28"/>
      <c r="C185" s="28"/>
      <c r="D185" s="28"/>
      <c r="E185" s="28"/>
      <c r="F185" s="28"/>
      <c r="G185" s="29" t="s">
        <v>147</v>
      </c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1"/>
      <c r="T185" s="46"/>
      <c r="U185" s="30"/>
      <c r="V185" s="30"/>
      <c r="W185" s="30"/>
      <c r="X185" s="30"/>
      <c r="Y185" s="30"/>
      <c r="Z185" s="31"/>
      <c r="AA185" s="40">
        <v>4273185</v>
      </c>
      <c r="AB185" s="40"/>
      <c r="AC185" s="40"/>
      <c r="AD185" s="40"/>
      <c r="AE185" s="40"/>
      <c r="AF185" s="40">
        <v>0</v>
      </c>
      <c r="AG185" s="40"/>
      <c r="AH185" s="40"/>
      <c r="AI185" s="40"/>
      <c r="AJ185" s="40"/>
      <c r="AK185" s="40">
        <f>IF(ISNUMBER(AA185),AA185,0)+IF(ISNUMBER(AF185),AF185,0)</f>
        <v>4273185</v>
      </c>
      <c r="AL185" s="40"/>
      <c r="AM185" s="40"/>
      <c r="AN185" s="40"/>
      <c r="AO185" s="40"/>
      <c r="AP185" s="40">
        <v>6478069</v>
      </c>
      <c r="AQ185" s="40"/>
      <c r="AR185" s="40"/>
      <c r="AS185" s="40"/>
      <c r="AT185" s="40"/>
      <c r="AU185" s="40">
        <v>468600</v>
      </c>
      <c r="AV185" s="40"/>
      <c r="AW185" s="40"/>
      <c r="AX185" s="40"/>
      <c r="AY185" s="40"/>
      <c r="AZ185" s="40">
        <f>IF(ISNUMBER(AP185),AP185,0)+IF(ISNUMBER(AU185),AU185,0)</f>
        <v>6946669</v>
      </c>
      <c r="BA185" s="40"/>
      <c r="BB185" s="40"/>
      <c r="BC185" s="40"/>
      <c r="BD185" s="40"/>
      <c r="BE185" s="40">
        <f>BE184</f>
        <v>8097590</v>
      </c>
      <c r="BF185" s="40"/>
      <c r="BG185" s="40"/>
      <c r="BH185" s="40"/>
      <c r="BI185" s="40"/>
      <c r="BJ185" s="40">
        <f>BJ184</f>
        <v>15200</v>
      </c>
      <c r="BK185" s="40"/>
      <c r="BL185" s="40"/>
      <c r="BM185" s="40"/>
      <c r="BN185" s="40"/>
      <c r="BO185" s="40">
        <f>IF(ISNUMBER(BE185),BE185,0)+IF(ISNUMBER(BJ185),BJ185,0)</f>
        <v>8112790</v>
      </c>
      <c r="BP185" s="40"/>
      <c r="BQ185" s="40"/>
      <c r="BR185" s="40"/>
      <c r="BS185" s="40"/>
    </row>
    <row r="187" spans="1:79" ht="13.5" customHeight="1" x14ac:dyDescent="0.25">
      <c r="A187" s="113" t="s">
        <v>243</v>
      </c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</row>
    <row r="188" spans="1:79" ht="15" customHeight="1" x14ac:dyDescent="0.25">
      <c r="A188" s="126" t="s">
        <v>210</v>
      </c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</row>
    <row r="189" spans="1:79" ht="15" customHeight="1" x14ac:dyDescent="0.25">
      <c r="A189" s="45" t="s">
        <v>6</v>
      </c>
      <c r="B189" s="45"/>
      <c r="C189" s="45"/>
      <c r="D189" s="45"/>
      <c r="E189" s="45"/>
      <c r="F189" s="45"/>
      <c r="G189" s="45" t="s">
        <v>126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 t="s">
        <v>13</v>
      </c>
      <c r="U189" s="45"/>
      <c r="V189" s="45"/>
      <c r="W189" s="45"/>
      <c r="X189" s="45"/>
      <c r="Y189" s="45"/>
      <c r="Z189" s="45"/>
      <c r="AA189" s="100" t="s">
        <v>232</v>
      </c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5"/>
      <c r="AP189" s="100" t="s">
        <v>237</v>
      </c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2"/>
    </row>
    <row r="190" spans="1:79" ht="32.1" customHeight="1" x14ac:dyDescent="0.2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 t="s">
        <v>4</v>
      </c>
      <c r="AB190" s="45"/>
      <c r="AC190" s="45"/>
      <c r="AD190" s="45"/>
      <c r="AE190" s="45"/>
      <c r="AF190" s="45" t="s">
        <v>3</v>
      </c>
      <c r="AG190" s="45"/>
      <c r="AH190" s="45"/>
      <c r="AI190" s="45"/>
      <c r="AJ190" s="45"/>
      <c r="AK190" s="45" t="s">
        <v>89</v>
      </c>
      <c r="AL190" s="45"/>
      <c r="AM190" s="45"/>
      <c r="AN190" s="45"/>
      <c r="AO190" s="45"/>
      <c r="AP190" s="45" t="s">
        <v>4</v>
      </c>
      <c r="AQ190" s="45"/>
      <c r="AR190" s="45"/>
      <c r="AS190" s="45"/>
      <c r="AT190" s="45"/>
      <c r="AU190" s="45" t="s">
        <v>3</v>
      </c>
      <c r="AV190" s="45"/>
      <c r="AW190" s="45"/>
      <c r="AX190" s="45"/>
      <c r="AY190" s="45"/>
      <c r="AZ190" s="45" t="s">
        <v>96</v>
      </c>
      <c r="BA190" s="45"/>
      <c r="BB190" s="45"/>
      <c r="BC190" s="45"/>
      <c r="BD190" s="45"/>
    </row>
    <row r="191" spans="1:79" ht="15" customHeight="1" x14ac:dyDescent="0.25">
      <c r="A191" s="45">
        <v>1</v>
      </c>
      <c r="B191" s="45"/>
      <c r="C191" s="45"/>
      <c r="D191" s="45"/>
      <c r="E191" s="45"/>
      <c r="F191" s="45"/>
      <c r="G191" s="45">
        <v>2</v>
      </c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>
        <v>3</v>
      </c>
      <c r="U191" s="45"/>
      <c r="V191" s="45"/>
      <c r="W191" s="45"/>
      <c r="X191" s="45"/>
      <c r="Y191" s="45"/>
      <c r="Z191" s="45"/>
      <c r="AA191" s="45">
        <v>4</v>
      </c>
      <c r="AB191" s="45"/>
      <c r="AC191" s="45"/>
      <c r="AD191" s="45"/>
      <c r="AE191" s="45"/>
      <c r="AF191" s="45">
        <v>5</v>
      </c>
      <c r="AG191" s="45"/>
      <c r="AH191" s="45"/>
      <c r="AI191" s="45"/>
      <c r="AJ191" s="45"/>
      <c r="AK191" s="45">
        <v>6</v>
      </c>
      <c r="AL191" s="45"/>
      <c r="AM191" s="45"/>
      <c r="AN191" s="45"/>
      <c r="AO191" s="45"/>
      <c r="AP191" s="45">
        <v>7</v>
      </c>
      <c r="AQ191" s="45"/>
      <c r="AR191" s="45"/>
      <c r="AS191" s="45"/>
      <c r="AT191" s="45"/>
      <c r="AU191" s="45">
        <v>8</v>
      </c>
      <c r="AV191" s="45"/>
      <c r="AW191" s="45"/>
      <c r="AX191" s="45"/>
      <c r="AY191" s="45"/>
      <c r="AZ191" s="45">
        <v>9</v>
      </c>
      <c r="BA191" s="45"/>
      <c r="BB191" s="45"/>
      <c r="BC191" s="45"/>
      <c r="BD191" s="45"/>
    </row>
    <row r="192" spans="1:79" s="1" customFormat="1" ht="12" hidden="1" customHeight="1" x14ac:dyDescent="0.25">
      <c r="A192" s="42" t="s">
        <v>69</v>
      </c>
      <c r="B192" s="42"/>
      <c r="C192" s="42"/>
      <c r="D192" s="42"/>
      <c r="E192" s="42"/>
      <c r="F192" s="42"/>
      <c r="G192" s="43" t="s">
        <v>57</v>
      </c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 t="s">
        <v>79</v>
      </c>
      <c r="U192" s="43"/>
      <c r="V192" s="43"/>
      <c r="W192" s="43"/>
      <c r="X192" s="43"/>
      <c r="Y192" s="43"/>
      <c r="Z192" s="43"/>
      <c r="AA192" s="44" t="s">
        <v>60</v>
      </c>
      <c r="AB192" s="44"/>
      <c r="AC192" s="44"/>
      <c r="AD192" s="44"/>
      <c r="AE192" s="44"/>
      <c r="AF192" s="44" t="s">
        <v>61</v>
      </c>
      <c r="AG192" s="44"/>
      <c r="AH192" s="44"/>
      <c r="AI192" s="44"/>
      <c r="AJ192" s="44"/>
      <c r="AK192" s="47" t="s">
        <v>122</v>
      </c>
      <c r="AL192" s="47"/>
      <c r="AM192" s="47"/>
      <c r="AN192" s="47"/>
      <c r="AO192" s="47"/>
      <c r="AP192" s="44" t="s">
        <v>62</v>
      </c>
      <c r="AQ192" s="44"/>
      <c r="AR192" s="44"/>
      <c r="AS192" s="44"/>
      <c r="AT192" s="44"/>
      <c r="AU192" s="44" t="s">
        <v>63</v>
      </c>
      <c r="AV192" s="44"/>
      <c r="AW192" s="44"/>
      <c r="AX192" s="44"/>
      <c r="AY192" s="44"/>
      <c r="AZ192" s="47" t="s">
        <v>122</v>
      </c>
      <c r="BA192" s="47"/>
      <c r="BB192" s="47"/>
      <c r="BC192" s="47"/>
      <c r="BD192" s="47"/>
      <c r="CA192" s="1" t="s">
        <v>46</v>
      </c>
    </row>
    <row r="193" spans="1:79" s="25" customFormat="1" ht="48.6" customHeight="1" x14ac:dyDescent="0.25">
      <c r="A193" s="48">
        <v>1</v>
      </c>
      <c r="B193" s="48"/>
      <c r="C193" s="48"/>
      <c r="D193" s="48"/>
      <c r="E193" s="48"/>
      <c r="F193" s="48"/>
      <c r="G193" s="49" t="s">
        <v>201</v>
      </c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1"/>
      <c r="T193" s="52" t="s">
        <v>202</v>
      </c>
      <c r="U193" s="50"/>
      <c r="V193" s="50"/>
      <c r="W193" s="50"/>
      <c r="X193" s="50"/>
      <c r="Y193" s="50"/>
      <c r="Z193" s="51"/>
      <c r="AA193" s="53">
        <f>X42</f>
        <v>8974148</v>
      </c>
      <c r="AB193" s="53"/>
      <c r="AC193" s="53"/>
      <c r="AD193" s="53"/>
      <c r="AE193" s="53"/>
      <c r="AF193" s="53">
        <v>0</v>
      </c>
      <c r="AG193" s="53"/>
      <c r="AH193" s="53"/>
      <c r="AI193" s="53"/>
      <c r="AJ193" s="53"/>
      <c r="AK193" s="53">
        <f>IF(ISNUMBER(AA193),AA193,0)+IF(ISNUMBER(AF193),AF193,0)</f>
        <v>8974148</v>
      </c>
      <c r="AL193" s="53"/>
      <c r="AM193" s="53"/>
      <c r="AN193" s="53"/>
      <c r="AO193" s="53"/>
      <c r="AP193" s="53">
        <f>AR42</f>
        <v>9582860</v>
      </c>
      <c r="AQ193" s="53"/>
      <c r="AR193" s="53"/>
      <c r="AS193" s="53"/>
      <c r="AT193" s="53"/>
      <c r="AU193" s="53">
        <v>0</v>
      </c>
      <c r="AV193" s="53"/>
      <c r="AW193" s="53"/>
      <c r="AX193" s="53"/>
      <c r="AY193" s="53"/>
      <c r="AZ193" s="53">
        <f>IF(ISNUMBER(AP193),AP193,0)+IF(ISNUMBER(AU193),AU193,0)</f>
        <v>9582860</v>
      </c>
      <c r="BA193" s="53"/>
      <c r="BB193" s="53"/>
      <c r="BC193" s="53"/>
      <c r="BD193" s="53"/>
      <c r="CA193" s="25" t="s">
        <v>47</v>
      </c>
    </row>
    <row r="194" spans="1:79" s="6" customFormat="1" ht="17.399999999999999" customHeight="1" x14ac:dyDescent="0.25">
      <c r="A194" s="28"/>
      <c r="B194" s="28"/>
      <c r="C194" s="28"/>
      <c r="D194" s="28"/>
      <c r="E194" s="28"/>
      <c r="F194" s="28"/>
      <c r="G194" s="29" t="s">
        <v>147</v>
      </c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1"/>
      <c r="T194" s="46"/>
      <c r="U194" s="30"/>
      <c r="V194" s="30"/>
      <c r="W194" s="30"/>
      <c r="X194" s="30"/>
      <c r="Y194" s="30"/>
      <c r="Z194" s="31"/>
      <c r="AA194" s="40">
        <f>AA193</f>
        <v>8974148</v>
      </c>
      <c r="AB194" s="40"/>
      <c r="AC194" s="40"/>
      <c r="AD194" s="40"/>
      <c r="AE194" s="40"/>
      <c r="AF194" s="40">
        <v>0</v>
      </c>
      <c r="AG194" s="40"/>
      <c r="AH194" s="40"/>
      <c r="AI194" s="40"/>
      <c r="AJ194" s="40"/>
      <c r="AK194" s="40">
        <f>IF(ISNUMBER(AA194),AA194,0)+IF(ISNUMBER(AF194),AF194,0)</f>
        <v>8974148</v>
      </c>
      <c r="AL194" s="40"/>
      <c r="AM194" s="40"/>
      <c r="AN194" s="40"/>
      <c r="AO194" s="40"/>
      <c r="AP194" s="40">
        <f>AP193</f>
        <v>9582860</v>
      </c>
      <c r="AQ194" s="40"/>
      <c r="AR194" s="40"/>
      <c r="AS194" s="40"/>
      <c r="AT194" s="40"/>
      <c r="AU194" s="40">
        <v>0</v>
      </c>
      <c r="AV194" s="40"/>
      <c r="AW194" s="40"/>
      <c r="AX194" s="40"/>
      <c r="AY194" s="40"/>
      <c r="AZ194" s="40">
        <f>IF(ISNUMBER(AP194),AP194,0)+IF(ISNUMBER(AU194),AU194,0)</f>
        <v>9582860</v>
      </c>
      <c r="BA194" s="40"/>
      <c r="BB194" s="40"/>
      <c r="BC194" s="40"/>
      <c r="BD194" s="40"/>
    </row>
    <row r="196" spans="1:79" hidden="1" x14ac:dyDescent="0.25"/>
    <row r="197" spans="1:79" ht="14.25" customHeight="1" x14ac:dyDescent="0.25">
      <c r="A197" s="113" t="s">
        <v>244</v>
      </c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</row>
    <row r="198" spans="1:79" ht="15" customHeight="1" x14ac:dyDescent="0.25">
      <c r="A198" s="126" t="s">
        <v>210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7"/>
    </row>
    <row r="199" spans="1:79" s="27" customFormat="1" ht="23.1" customHeight="1" x14ac:dyDescent="0.25">
      <c r="A199" s="125" t="s">
        <v>128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8" t="s">
        <v>129</v>
      </c>
      <c r="O199" s="129"/>
      <c r="P199" s="129"/>
      <c r="Q199" s="129"/>
      <c r="R199" s="129"/>
      <c r="S199" s="129"/>
      <c r="T199" s="129"/>
      <c r="U199" s="130"/>
      <c r="V199" s="128" t="s">
        <v>130</v>
      </c>
      <c r="W199" s="129"/>
      <c r="X199" s="129"/>
      <c r="Y199" s="129"/>
      <c r="Z199" s="130"/>
      <c r="AA199" s="125" t="s">
        <v>211</v>
      </c>
      <c r="AB199" s="125"/>
      <c r="AC199" s="125"/>
      <c r="AD199" s="125"/>
      <c r="AE199" s="125"/>
      <c r="AF199" s="125"/>
      <c r="AG199" s="125"/>
      <c r="AH199" s="125"/>
      <c r="AI199" s="125"/>
      <c r="AJ199" s="125" t="s">
        <v>214</v>
      </c>
      <c r="AK199" s="125"/>
      <c r="AL199" s="125"/>
      <c r="AM199" s="125"/>
      <c r="AN199" s="125"/>
      <c r="AO199" s="125"/>
      <c r="AP199" s="125"/>
      <c r="AQ199" s="125"/>
      <c r="AR199" s="125"/>
      <c r="AS199" s="125" t="s">
        <v>221</v>
      </c>
      <c r="AT199" s="125"/>
      <c r="AU199" s="125"/>
      <c r="AV199" s="125"/>
      <c r="AW199" s="125"/>
      <c r="AX199" s="125"/>
      <c r="AY199" s="125"/>
      <c r="AZ199" s="125"/>
      <c r="BA199" s="125"/>
      <c r="BB199" s="125" t="s">
        <v>232</v>
      </c>
      <c r="BC199" s="125"/>
      <c r="BD199" s="125"/>
      <c r="BE199" s="125"/>
      <c r="BF199" s="125"/>
      <c r="BG199" s="125"/>
      <c r="BH199" s="125"/>
      <c r="BI199" s="125"/>
      <c r="BJ199" s="125"/>
      <c r="BK199" s="125" t="s">
        <v>237</v>
      </c>
      <c r="BL199" s="125"/>
      <c r="BM199" s="125"/>
      <c r="BN199" s="125"/>
      <c r="BO199" s="125"/>
      <c r="BP199" s="125"/>
      <c r="BQ199" s="125"/>
      <c r="BR199" s="125"/>
      <c r="BS199" s="125"/>
    </row>
    <row r="200" spans="1:79" s="27" customFormat="1" ht="95.25" customHeight="1" x14ac:dyDescent="0.25">
      <c r="A200" s="125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31"/>
      <c r="O200" s="132"/>
      <c r="P200" s="132"/>
      <c r="Q200" s="132"/>
      <c r="R200" s="132"/>
      <c r="S200" s="132"/>
      <c r="T200" s="132"/>
      <c r="U200" s="133"/>
      <c r="V200" s="131"/>
      <c r="W200" s="132"/>
      <c r="X200" s="132"/>
      <c r="Y200" s="132"/>
      <c r="Z200" s="133"/>
      <c r="AA200" s="125" t="s">
        <v>133</v>
      </c>
      <c r="AB200" s="125"/>
      <c r="AC200" s="125"/>
      <c r="AD200" s="125"/>
      <c r="AE200" s="125"/>
      <c r="AF200" s="125" t="s">
        <v>134</v>
      </c>
      <c r="AG200" s="125"/>
      <c r="AH200" s="125"/>
      <c r="AI200" s="125"/>
      <c r="AJ200" s="125" t="s">
        <v>133</v>
      </c>
      <c r="AK200" s="125"/>
      <c r="AL200" s="125"/>
      <c r="AM200" s="125"/>
      <c r="AN200" s="125"/>
      <c r="AO200" s="125" t="s">
        <v>134</v>
      </c>
      <c r="AP200" s="125"/>
      <c r="AQ200" s="125"/>
      <c r="AR200" s="125"/>
      <c r="AS200" s="125" t="s">
        <v>133</v>
      </c>
      <c r="AT200" s="125"/>
      <c r="AU200" s="125"/>
      <c r="AV200" s="125"/>
      <c r="AW200" s="125"/>
      <c r="AX200" s="125" t="s">
        <v>134</v>
      </c>
      <c r="AY200" s="125"/>
      <c r="AZ200" s="125"/>
      <c r="BA200" s="125"/>
      <c r="BB200" s="125" t="s">
        <v>133</v>
      </c>
      <c r="BC200" s="125"/>
      <c r="BD200" s="125"/>
      <c r="BE200" s="125"/>
      <c r="BF200" s="125"/>
      <c r="BG200" s="125" t="s">
        <v>134</v>
      </c>
      <c r="BH200" s="125"/>
      <c r="BI200" s="125"/>
      <c r="BJ200" s="125"/>
      <c r="BK200" s="125" t="s">
        <v>133</v>
      </c>
      <c r="BL200" s="125"/>
      <c r="BM200" s="125"/>
      <c r="BN200" s="125"/>
      <c r="BO200" s="125"/>
      <c r="BP200" s="125" t="s">
        <v>134</v>
      </c>
      <c r="BQ200" s="125"/>
      <c r="BR200" s="125"/>
      <c r="BS200" s="125"/>
    </row>
    <row r="201" spans="1:79" ht="15" customHeight="1" x14ac:dyDescent="0.25">
      <c r="A201" s="45">
        <v>1</v>
      </c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100">
        <v>2</v>
      </c>
      <c r="O201" s="101"/>
      <c r="P201" s="101"/>
      <c r="Q201" s="101"/>
      <c r="R201" s="101"/>
      <c r="S201" s="101"/>
      <c r="T201" s="101"/>
      <c r="U201" s="102"/>
      <c r="V201" s="45">
        <v>3</v>
      </c>
      <c r="W201" s="45"/>
      <c r="X201" s="45"/>
      <c r="Y201" s="45"/>
      <c r="Z201" s="45"/>
      <c r="AA201" s="45">
        <v>4</v>
      </c>
      <c r="AB201" s="45"/>
      <c r="AC201" s="45"/>
      <c r="AD201" s="45"/>
      <c r="AE201" s="45"/>
      <c r="AF201" s="45">
        <v>5</v>
      </c>
      <c r="AG201" s="45"/>
      <c r="AH201" s="45"/>
      <c r="AI201" s="45"/>
      <c r="AJ201" s="45">
        <v>6</v>
      </c>
      <c r="AK201" s="45"/>
      <c r="AL201" s="45"/>
      <c r="AM201" s="45"/>
      <c r="AN201" s="45"/>
      <c r="AO201" s="45">
        <v>7</v>
      </c>
      <c r="AP201" s="45"/>
      <c r="AQ201" s="45"/>
      <c r="AR201" s="45"/>
      <c r="AS201" s="45">
        <v>8</v>
      </c>
      <c r="AT201" s="45"/>
      <c r="AU201" s="45"/>
      <c r="AV201" s="45"/>
      <c r="AW201" s="45"/>
      <c r="AX201" s="45">
        <v>9</v>
      </c>
      <c r="AY201" s="45"/>
      <c r="AZ201" s="45"/>
      <c r="BA201" s="45"/>
      <c r="BB201" s="45">
        <v>10</v>
      </c>
      <c r="BC201" s="45"/>
      <c r="BD201" s="45"/>
      <c r="BE201" s="45"/>
      <c r="BF201" s="45"/>
      <c r="BG201" s="45">
        <v>11</v>
      </c>
      <c r="BH201" s="45"/>
      <c r="BI201" s="45"/>
      <c r="BJ201" s="45"/>
      <c r="BK201" s="45">
        <v>12</v>
      </c>
      <c r="BL201" s="45"/>
      <c r="BM201" s="45"/>
      <c r="BN201" s="45"/>
      <c r="BO201" s="45"/>
      <c r="BP201" s="45">
        <v>13</v>
      </c>
      <c r="BQ201" s="45"/>
      <c r="BR201" s="45"/>
      <c r="BS201" s="45"/>
    </row>
    <row r="202" spans="1:79" s="1" customFormat="1" ht="12" hidden="1" customHeight="1" x14ac:dyDescent="0.25">
      <c r="A202" s="43" t="s">
        <v>146</v>
      </c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2" t="s">
        <v>131</v>
      </c>
      <c r="O202" s="42"/>
      <c r="P202" s="42"/>
      <c r="Q202" s="42"/>
      <c r="R202" s="42"/>
      <c r="S202" s="42"/>
      <c r="T202" s="42"/>
      <c r="U202" s="42"/>
      <c r="V202" s="42" t="s">
        <v>132</v>
      </c>
      <c r="W202" s="42"/>
      <c r="X202" s="42"/>
      <c r="Y202" s="42"/>
      <c r="Z202" s="42"/>
      <c r="AA202" s="44" t="s">
        <v>65</v>
      </c>
      <c r="AB202" s="44"/>
      <c r="AC202" s="44"/>
      <c r="AD202" s="44"/>
      <c r="AE202" s="44"/>
      <c r="AF202" s="44" t="s">
        <v>66</v>
      </c>
      <c r="AG202" s="44"/>
      <c r="AH202" s="44"/>
      <c r="AI202" s="44"/>
      <c r="AJ202" s="44" t="s">
        <v>67</v>
      </c>
      <c r="AK202" s="44"/>
      <c r="AL202" s="44"/>
      <c r="AM202" s="44"/>
      <c r="AN202" s="44"/>
      <c r="AO202" s="44" t="s">
        <v>68</v>
      </c>
      <c r="AP202" s="44"/>
      <c r="AQ202" s="44"/>
      <c r="AR202" s="44"/>
      <c r="AS202" s="44" t="s">
        <v>58</v>
      </c>
      <c r="AT202" s="44"/>
      <c r="AU202" s="44"/>
      <c r="AV202" s="44"/>
      <c r="AW202" s="44"/>
      <c r="AX202" s="44" t="s">
        <v>59</v>
      </c>
      <c r="AY202" s="44"/>
      <c r="AZ202" s="44"/>
      <c r="BA202" s="44"/>
      <c r="BB202" s="44" t="s">
        <v>60</v>
      </c>
      <c r="BC202" s="44"/>
      <c r="BD202" s="44"/>
      <c r="BE202" s="44"/>
      <c r="BF202" s="44"/>
      <c r="BG202" s="44" t="s">
        <v>61</v>
      </c>
      <c r="BH202" s="44"/>
      <c r="BI202" s="44"/>
      <c r="BJ202" s="44"/>
      <c r="BK202" s="44" t="s">
        <v>62</v>
      </c>
      <c r="BL202" s="44"/>
      <c r="BM202" s="44"/>
      <c r="BN202" s="44"/>
      <c r="BO202" s="44"/>
      <c r="BP202" s="44" t="s">
        <v>63</v>
      </c>
      <c r="BQ202" s="44"/>
      <c r="BR202" s="44"/>
      <c r="BS202" s="44"/>
      <c r="CA202" s="1" t="s">
        <v>48</v>
      </c>
    </row>
    <row r="203" spans="1:79" s="25" customFormat="1" ht="41.4" customHeight="1" x14ac:dyDescent="0.25">
      <c r="A203" s="124" t="s">
        <v>203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5"/>
      <c r="N203" s="49">
        <v>2020</v>
      </c>
      <c r="O203" s="50"/>
      <c r="P203" s="50"/>
      <c r="Q203" s="50"/>
      <c r="R203" s="50"/>
      <c r="S203" s="50"/>
      <c r="T203" s="50"/>
      <c r="U203" s="51"/>
      <c r="V203" s="53">
        <v>299500</v>
      </c>
      <c r="W203" s="53"/>
      <c r="X203" s="53"/>
      <c r="Y203" s="53"/>
      <c r="Z203" s="53"/>
      <c r="AA203" s="123">
        <v>0</v>
      </c>
      <c r="AB203" s="123"/>
      <c r="AC203" s="123"/>
      <c r="AD203" s="123"/>
      <c r="AE203" s="123"/>
      <c r="AF203" s="123">
        <v>0</v>
      </c>
      <c r="AG203" s="123"/>
      <c r="AH203" s="123"/>
      <c r="AI203" s="123"/>
      <c r="AJ203" s="53">
        <v>299500</v>
      </c>
      <c r="AK203" s="53"/>
      <c r="AL203" s="53"/>
      <c r="AM203" s="53"/>
      <c r="AN203" s="53"/>
      <c r="AO203" s="123">
        <v>100</v>
      </c>
      <c r="AP203" s="123"/>
      <c r="AQ203" s="123"/>
      <c r="AR203" s="123"/>
      <c r="AS203" s="123">
        <v>0</v>
      </c>
      <c r="AT203" s="123"/>
      <c r="AU203" s="123"/>
      <c r="AV203" s="123"/>
      <c r="AW203" s="123"/>
      <c r="AX203" s="123">
        <v>0</v>
      </c>
      <c r="AY203" s="123"/>
      <c r="AZ203" s="123"/>
      <c r="BA203" s="123"/>
      <c r="BB203" s="123">
        <v>0</v>
      </c>
      <c r="BC203" s="123"/>
      <c r="BD203" s="123"/>
      <c r="BE203" s="123"/>
      <c r="BF203" s="123"/>
      <c r="BG203" s="123">
        <v>0</v>
      </c>
      <c r="BH203" s="123"/>
      <c r="BI203" s="123"/>
      <c r="BJ203" s="123"/>
      <c r="BK203" s="123">
        <v>0</v>
      </c>
      <c r="BL203" s="123"/>
      <c r="BM203" s="123"/>
      <c r="BN203" s="123"/>
      <c r="BO203" s="123"/>
      <c r="BP203" s="118">
        <v>0</v>
      </c>
      <c r="BQ203" s="119"/>
      <c r="BR203" s="119"/>
      <c r="BS203" s="120"/>
      <c r="CA203" s="25" t="s">
        <v>49</v>
      </c>
    </row>
    <row r="204" spans="1:79" s="6" customFormat="1" ht="12.75" customHeight="1" x14ac:dyDescent="0.25">
      <c r="A204" s="29" t="s">
        <v>147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1"/>
      <c r="N204" s="37"/>
      <c r="O204" s="38"/>
      <c r="P204" s="38"/>
      <c r="Q204" s="38"/>
      <c r="R204" s="38"/>
      <c r="S204" s="38"/>
      <c r="T204" s="38"/>
      <c r="U204" s="39"/>
      <c r="V204" s="40">
        <f>V203</f>
        <v>299500</v>
      </c>
      <c r="W204" s="40"/>
      <c r="X204" s="40"/>
      <c r="Y204" s="40"/>
      <c r="Z204" s="40"/>
      <c r="AA204" s="33">
        <v>0</v>
      </c>
      <c r="AB204" s="33"/>
      <c r="AC204" s="33"/>
      <c r="AD204" s="33"/>
      <c r="AE204" s="33"/>
      <c r="AF204" s="33">
        <f>AF203</f>
        <v>0</v>
      </c>
      <c r="AG204" s="33"/>
      <c r="AH204" s="33"/>
      <c r="AI204" s="33"/>
      <c r="AJ204" s="40">
        <v>299500</v>
      </c>
      <c r="AK204" s="40"/>
      <c r="AL204" s="40"/>
      <c r="AM204" s="40"/>
      <c r="AN204" s="40"/>
      <c r="AO204" s="33"/>
      <c r="AP204" s="33"/>
      <c r="AQ204" s="33"/>
      <c r="AR204" s="33"/>
      <c r="AS204" s="33">
        <v>0</v>
      </c>
      <c r="AT204" s="33"/>
      <c r="AU204" s="33"/>
      <c r="AV204" s="33"/>
      <c r="AW204" s="33"/>
      <c r="AX204" s="33"/>
      <c r="AY204" s="33"/>
      <c r="AZ204" s="33"/>
      <c r="BA204" s="33"/>
      <c r="BB204" s="33">
        <v>0</v>
      </c>
      <c r="BC204" s="33"/>
      <c r="BD204" s="33"/>
      <c r="BE204" s="33"/>
      <c r="BF204" s="33"/>
      <c r="BG204" s="33"/>
      <c r="BH204" s="33"/>
      <c r="BI204" s="33"/>
      <c r="BJ204" s="33"/>
      <c r="BK204" s="33">
        <v>0</v>
      </c>
      <c r="BL204" s="33"/>
      <c r="BM204" s="33"/>
      <c r="BN204" s="33"/>
      <c r="BO204" s="33"/>
      <c r="BP204" s="34"/>
      <c r="BQ204" s="35"/>
      <c r="BR204" s="35"/>
      <c r="BS204" s="36"/>
    </row>
    <row r="206" spans="1:79" hidden="1" x14ac:dyDescent="0.25"/>
    <row r="207" spans="1:79" ht="35.25" customHeight="1" x14ac:dyDescent="0.25">
      <c r="A207" s="113" t="s">
        <v>245</v>
      </c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</row>
    <row r="208" spans="1:79" ht="49.2" customHeight="1" x14ac:dyDescent="0.25">
      <c r="A208" s="121" t="s">
        <v>265</v>
      </c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4"/>
      <c r="BB208" s="104"/>
      <c r="BC208" s="104"/>
      <c r="BD208" s="104"/>
      <c r="BE208" s="104"/>
      <c r="BF208" s="104"/>
      <c r="BG208" s="104"/>
      <c r="BH208" s="104"/>
      <c r="BI208" s="104"/>
      <c r="BJ208" s="104"/>
      <c r="BK208" s="104"/>
      <c r="BL208" s="104"/>
    </row>
    <row r="209" spans="1:79" ht="13.8" hidden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79" hidden="1" x14ac:dyDescent="0.25"/>
    <row r="211" spans="1:79" ht="28.5" customHeight="1" x14ac:dyDescent="0.25">
      <c r="A211" s="122" t="s">
        <v>228</v>
      </c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</row>
    <row r="212" spans="1:79" ht="14.25" customHeight="1" x14ac:dyDescent="0.25">
      <c r="A212" s="113" t="s">
        <v>212</v>
      </c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</row>
    <row r="213" spans="1:79" ht="15" customHeight="1" x14ac:dyDescent="0.25">
      <c r="A213" s="116" t="s">
        <v>210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</row>
    <row r="214" spans="1:79" ht="42.9" customHeight="1" x14ac:dyDescent="0.25">
      <c r="A214" s="76" t="s">
        <v>135</v>
      </c>
      <c r="B214" s="76"/>
      <c r="C214" s="76"/>
      <c r="D214" s="76"/>
      <c r="E214" s="76"/>
      <c r="F214" s="76"/>
      <c r="G214" s="45" t="s">
        <v>19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 t="s">
        <v>15</v>
      </c>
      <c r="U214" s="45"/>
      <c r="V214" s="45"/>
      <c r="W214" s="45"/>
      <c r="X214" s="45"/>
      <c r="Y214" s="45"/>
      <c r="Z214" s="45" t="s">
        <v>14</v>
      </c>
      <c r="AA214" s="45"/>
      <c r="AB214" s="45"/>
      <c r="AC214" s="45"/>
      <c r="AD214" s="45"/>
      <c r="AE214" s="45" t="s">
        <v>136</v>
      </c>
      <c r="AF214" s="45"/>
      <c r="AG214" s="45"/>
      <c r="AH214" s="45"/>
      <c r="AI214" s="45"/>
      <c r="AJ214" s="45"/>
      <c r="AK214" s="45" t="s">
        <v>137</v>
      </c>
      <c r="AL214" s="45"/>
      <c r="AM214" s="45"/>
      <c r="AN214" s="45"/>
      <c r="AO214" s="45"/>
      <c r="AP214" s="45"/>
      <c r="AQ214" s="45" t="s">
        <v>138</v>
      </c>
      <c r="AR214" s="45"/>
      <c r="AS214" s="45"/>
      <c r="AT214" s="45"/>
      <c r="AU214" s="45"/>
      <c r="AV214" s="45"/>
      <c r="AW214" s="45" t="s">
        <v>98</v>
      </c>
      <c r="AX214" s="45"/>
      <c r="AY214" s="45"/>
      <c r="AZ214" s="45"/>
      <c r="BA214" s="45"/>
      <c r="BB214" s="45"/>
      <c r="BC214" s="45"/>
      <c r="BD214" s="45"/>
      <c r="BE214" s="45"/>
      <c r="BF214" s="45"/>
      <c r="BG214" s="45" t="s">
        <v>139</v>
      </c>
      <c r="BH214" s="45"/>
      <c r="BI214" s="45"/>
      <c r="BJ214" s="45"/>
      <c r="BK214" s="45"/>
      <c r="BL214" s="45"/>
    </row>
    <row r="215" spans="1:79" ht="39.9" customHeight="1" x14ac:dyDescent="0.25">
      <c r="A215" s="76"/>
      <c r="B215" s="76"/>
      <c r="C215" s="76"/>
      <c r="D215" s="76"/>
      <c r="E215" s="76"/>
      <c r="F215" s="76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 t="s">
        <v>17</v>
      </c>
      <c r="AX215" s="45"/>
      <c r="AY215" s="45"/>
      <c r="AZ215" s="45"/>
      <c r="BA215" s="45"/>
      <c r="BB215" s="45" t="s">
        <v>16</v>
      </c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</row>
    <row r="216" spans="1:79" ht="15" customHeight="1" x14ac:dyDescent="0.25">
      <c r="A216" s="45">
        <v>1</v>
      </c>
      <c r="B216" s="45"/>
      <c r="C216" s="45"/>
      <c r="D216" s="45"/>
      <c r="E216" s="45"/>
      <c r="F216" s="45"/>
      <c r="G216" s="45">
        <v>2</v>
      </c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>
        <v>3</v>
      </c>
      <c r="U216" s="45"/>
      <c r="V216" s="45"/>
      <c r="W216" s="45"/>
      <c r="X216" s="45"/>
      <c r="Y216" s="45"/>
      <c r="Z216" s="45">
        <v>4</v>
      </c>
      <c r="AA216" s="45"/>
      <c r="AB216" s="45"/>
      <c r="AC216" s="45"/>
      <c r="AD216" s="45"/>
      <c r="AE216" s="45">
        <v>5</v>
      </c>
      <c r="AF216" s="45"/>
      <c r="AG216" s="45"/>
      <c r="AH216" s="45"/>
      <c r="AI216" s="45"/>
      <c r="AJ216" s="45"/>
      <c r="AK216" s="45">
        <v>6</v>
      </c>
      <c r="AL216" s="45"/>
      <c r="AM216" s="45"/>
      <c r="AN216" s="45"/>
      <c r="AO216" s="45"/>
      <c r="AP216" s="45"/>
      <c r="AQ216" s="45">
        <v>7</v>
      </c>
      <c r="AR216" s="45"/>
      <c r="AS216" s="45"/>
      <c r="AT216" s="45"/>
      <c r="AU216" s="45"/>
      <c r="AV216" s="45"/>
      <c r="AW216" s="45">
        <v>8</v>
      </c>
      <c r="AX216" s="45"/>
      <c r="AY216" s="45"/>
      <c r="AZ216" s="45"/>
      <c r="BA216" s="45"/>
      <c r="BB216" s="45">
        <v>9</v>
      </c>
      <c r="BC216" s="45"/>
      <c r="BD216" s="45"/>
      <c r="BE216" s="45"/>
      <c r="BF216" s="45"/>
      <c r="BG216" s="45">
        <v>10</v>
      </c>
      <c r="BH216" s="45"/>
      <c r="BI216" s="45"/>
      <c r="BJ216" s="45"/>
      <c r="BK216" s="45"/>
      <c r="BL216" s="45"/>
    </row>
    <row r="217" spans="1:79" s="1" customFormat="1" ht="12" hidden="1" customHeight="1" x14ac:dyDescent="0.25">
      <c r="A217" s="42" t="s">
        <v>64</v>
      </c>
      <c r="B217" s="42"/>
      <c r="C217" s="42"/>
      <c r="D217" s="42"/>
      <c r="E217" s="42"/>
      <c r="F217" s="42"/>
      <c r="G217" s="43" t="s">
        <v>57</v>
      </c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4" t="s">
        <v>80</v>
      </c>
      <c r="U217" s="44"/>
      <c r="V217" s="44"/>
      <c r="W217" s="44"/>
      <c r="X217" s="44"/>
      <c r="Y217" s="44"/>
      <c r="Z217" s="44" t="s">
        <v>81</v>
      </c>
      <c r="AA217" s="44"/>
      <c r="AB217" s="44"/>
      <c r="AC217" s="44"/>
      <c r="AD217" s="44"/>
      <c r="AE217" s="44" t="s">
        <v>82</v>
      </c>
      <c r="AF217" s="44"/>
      <c r="AG217" s="44"/>
      <c r="AH217" s="44"/>
      <c r="AI217" s="44"/>
      <c r="AJ217" s="44"/>
      <c r="AK217" s="44" t="s">
        <v>83</v>
      </c>
      <c r="AL217" s="44"/>
      <c r="AM217" s="44"/>
      <c r="AN217" s="44"/>
      <c r="AO217" s="44"/>
      <c r="AP217" s="44"/>
      <c r="AQ217" s="117" t="s">
        <v>99</v>
      </c>
      <c r="AR217" s="44"/>
      <c r="AS217" s="44"/>
      <c r="AT217" s="44"/>
      <c r="AU217" s="44"/>
      <c r="AV217" s="44"/>
      <c r="AW217" s="44" t="s">
        <v>84</v>
      </c>
      <c r="AX217" s="44"/>
      <c r="AY217" s="44"/>
      <c r="AZ217" s="44"/>
      <c r="BA217" s="44"/>
      <c r="BB217" s="44" t="s">
        <v>85</v>
      </c>
      <c r="BC217" s="44"/>
      <c r="BD217" s="44"/>
      <c r="BE217" s="44"/>
      <c r="BF217" s="44"/>
      <c r="BG217" s="117" t="s">
        <v>100</v>
      </c>
      <c r="BH217" s="44"/>
      <c r="BI217" s="44"/>
      <c r="BJ217" s="44"/>
      <c r="BK217" s="44"/>
      <c r="BL217" s="44"/>
      <c r="CA217" s="1" t="s">
        <v>50</v>
      </c>
    </row>
    <row r="218" spans="1:79" s="25" customFormat="1" ht="26.4" customHeight="1" x14ac:dyDescent="0.25">
      <c r="A218" s="48"/>
      <c r="B218" s="48"/>
      <c r="C218" s="48"/>
      <c r="D218" s="48"/>
      <c r="E218" s="48"/>
      <c r="F218" s="48"/>
      <c r="G218" s="115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1"/>
      <c r="T218" s="41">
        <v>0</v>
      </c>
      <c r="U218" s="41"/>
      <c r="V218" s="41"/>
      <c r="W218" s="41"/>
      <c r="X218" s="41"/>
      <c r="Y218" s="41"/>
      <c r="Z218" s="41">
        <v>0</v>
      </c>
      <c r="AA218" s="41"/>
      <c r="AB218" s="41"/>
      <c r="AC218" s="41"/>
      <c r="AD218" s="41"/>
      <c r="AE218" s="41">
        <v>0</v>
      </c>
      <c r="AF218" s="41"/>
      <c r="AG218" s="41"/>
      <c r="AH218" s="41"/>
      <c r="AI218" s="41"/>
      <c r="AJ218" s="41"/>
      <c r="AK218" s="41">
        <v>0</v>
      </c>
      <c r="AL218" s="41"/>
      <c r="AM218" s="41"/>
      <c r="AN218" s="41"/>
      <c r="AO218" s="41"/>
      <c r="AP218" s="41"/>
      <c r="AQ218" s="41">
        <f>IF(ISNUMBER(AK218),AK218,0)-IF(ISNUMBER(AE218),AE218,0)</f>
        <v>0</v>
      </c>
      <c r="AR218" s="41"/>
      <c r="AS218" s="41"/>
      <c r="AT218" s="41"/>
      <c r="AU218" s="41"/>
      <c r="AV218" s="41"/>
      <c r="AW218" s="41">
        <v>0</v>
      </c>
      <c r="AX218" s="41"/>
      <c r="AY218" s="41"/>
      <c r="AZ218" s="41"/>
      <c r="BA218" s="41"/>
      <c r="BB218" s="41">
        <v>0</v>
      </c>
      <c r="BC218" s="41"/>
      <c r="BD218" s="41"/>
      <c r="BE218" s="41"/>
      <c r="BF218" s="41"/>
      <c r="BG218" s="41">
        <f>IF(ISNUMBER(Z218),Z218,0)+IF(ISNUMBER(AK218),AK218,0)</f>
        <v>0</v>
      </c>
      <c r="BH218" s="41"/>
      <c r="BI218" s="41"/>
      <c r="BJ218" s="41"/>
      <c r="BK218" s="41"/>
      <c r="BL218" s="41"/>
      <c r="CA218" s="25" t="s">
        <v>51</v>
      </c>
    </row>
    <row r="219" spans="1:79" s="6" customFormat="1" ht="12.75" customHeight="1" x14ac:dyDescent="0.25">
      <c r="A219" s="28"/>
      <c r="B219" s="28"/>
      <c r="C219" s="28"/>
      <c r="D219" s="28"/>
      <c r="E219" s="28"/>
      <c r="F219" s="28"/>
      <c r="G219" s="29" t="s">
        <v>147</v>
      </c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1"/>
      <c r="T219" s="32">
        <v>0</v>
      </c>
      <c r="U219" s="32"/>
      <c r="V219" s="32"/>
      <c r="W219" s="32"/>
      <c r="X219" s="32"/>
      <c r="Y219" s="32"/>
      <c r="Z219" s="32">
        <v>0</v>
      </c>
      <c r="AA219" s="32"/>
      <c r="AB219" s="32"/>
      <c r="AC219" s="32"/>
      <c r="AD219" s="32"/>
      <c r="AE219" s="32">
        <v>0</v>
      </c>
      <c r="AF219" s="32"/>
      <c r="AG219" s="32"/>
      <c r="AH219" s="32"/>
      <c r="AI219" s="32"/>
      <c r="AJ219" s="32"/>
      <c r="AK219" s="32">
        <v>0</v>
      </c>
      <c r="AL219" s="32"/>
      <c r="AM219" s="32"/>
      <c r="AN219" s="32"/>
      <c r="AO219" s="32"/>
      <c r="AP219" s="32"/>
      <c r="AQ219" s="32">
        <f>IF(ISNUMBER(AK219),AK219,0)-IF(ISNUMBER(AE219),AE219,0)</f>
        <v>0</v>
      </c>
      <c r="AR219" s="32"/>
      <c r="AS219" s="32"/>
      <c r="AT219" s="32"/>
      <c r="AU219" s="32"/>
      <c r="AV219" s="32"/>
      <c r="AW219" s="32">
        <v>0</v>
      </c>
      <c r="AX219" s="32"/>
      <c r="AY219" s="32"/>
      <c r="AZ219" s="32"/>
      <c r="BA219" s="32"/>
      <c r="BB219" s="32">
        <v>0</v>
      </c>
      <c r="BC219" s="32"/>
      <c r="BD219" s="32"/>
      <c r="BE219" s="32"/>
      <c r="BF219" s="32"/>
      <c r="BG219" s="32">
        <f>IF(ISNUMBER(Z219),Z219,0)+IF(ISNUMBER(AK219),AK219,0)</f>
        <v>0</v>
      </c>
      <c r="BH219" s="32"/>
      <c r="BI219" s="32"/>
      <c r="BJ219" s="32"/>
      <c r="BK219" s="32"/>
      <c r="BL219" s="32"/>
    </row>
    <row r="221" spans="1:79" ht="14.25" customHeight="1" x14ac:dyDescent="0.25">
      <c r="A221" s="113" t="s">
        <v>229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</row>
    <row r="222" spans="1:79" ht="15" customHeight="1" x14ac:dyDescent="0.25">
      <c r="A222" s="116" t="s">
        <v>210</v>
      </c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</row>
    <row r="223" spans="1:79" ht="18" customHeight="1" x14ac:dyDescent="0.25">
      <c r="A223" s="45" t="s">
        <v>135</v>
      </c>
      <c r="B223" s="45"/>
      <c r="C223" s="45"/>
      <c r="D223" s="45"/>
      <c r="E223" s="45"/>
      <c r="F223" s="45"/>
      <c r="G223" s="45" t="s">
        <v>19</v>
      </c>
      <c r="H223" s="45"/>
      <c r="I223" s="45"/>
      <c r="J223" s="45"/>
      <c r="K223" s="45"/>
      <c r="L223" s="45"/>
      <c r="M223" s="45"/>
      <c r="N223" s="45"/>
      <c r="O223" s="45"/>
      <c r="P223" s="45"/>
      <c r="Q223" s="45" t="s">
        <v>216</v>
      </c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 t="s">
        <v>226</v>
      </c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</row>
    <row r="224" spans="1:79" ht="42.9" customHeight="1" x14ac:dyDescent="0.2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 t="s">
        <v>140</v>
      </c>
      <c r="R224" s="45"/>
      <c r="S224" s="45"/>
      <c r="T224" s="45"/>
      <c r="U224" s="45"/>
      <c r="V224" s="76" t="s">
        <v>141</v>
      </c>
      <c r="W224" s="76"/>
      <c r="X224" s="76"/>
      <c r="Y224" s="76"/>
      <c r="Z224" s="45" t="s">
        <v>142</v>
      </c>
      <c r="AA224" s="45"/>
      <c r="AB224" s="45"/>
      <c r="AC224" s="45"/>
      <c r="AD224" s="45"/>
      <c r="AE224" s="45"/>
      <c r="AF224" s="45"/>
      <c r="AG224" s="45"/>
      <c r="AH224" s="45"/>
      <c r="AI224" s="45"/>
      <c r="AJ224" s="45" t="s">
        <v>143</v>
      </c>
      <c r="AK224" s="45"/>
      <c r="AL224" s="45"/>
      <c r="AM224" s="45"/>
      <c r="AN224" s="45"/>
      <c r="AO224" s="45" t="s">
        <v>20</v>
      </c>
      <c r="AP224" s="45"/>
      <c r="AQ224" s="45"/>
      <c r="AR224" s="45"/>
      <c r="AS224" s="45"/>
      <c r="AT224" s="76" t="s">
        <v>144</v>
      </c>
      <c r="AU224" s="76"/>
      <c r="AV224" s="76"/>
      <c r="AW224" s="76"/>
      <c r="AX224" s="45" t="s">
        <v>142</v>
      </c>
      <c r="AY224" s="45"/>
      <c r="AZ224" s="45"/>
      <c r="BA224" s="45"/>
      <c r="BB224" s="45"/>
      <c r="BC224" s="45"/>
      <c r="BD224" s="45"/>
      <c r="BE224" s="45"/>
      <c r="BF224" s="45"/>
      <c r="BG224" s="45"/>
      <c r="BH224" s="45" t="s">
        <v>145</v>
      </c>
      <c r="BI224" s="45"/>
      <c r="BJ224" s="45"/>
      <c r="BK224" s="45"/>
      <c r="BL224" s="45"/>
    </row>
    <row r="225" spans="1:79" ht="63" customHeight="1" x14ac:dyDescent="0.2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76"/>
      <c r="W225" s="76"/>
      <c r="X225" s="76"/>
      <c r="Y225" s="76"/>
      <c r="Z225" s="45" t="s">
        <v>17</v>
      </c>
      <c r="AA225" s="45"/>
      <c r="AB225" s="45"/>
      <c r="AC225" s="45"/>
      <c r="AD225" s="45"/>
      <c r="AE225" s="45" t="s">
        <v>16</v>
      </c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76"/>
      <c r="AU225" s="76"/>
      <c r="AV225" s="76"/>
      <c r="AW225" s="76"/>
      <c r="AX225" s="45" t="s">
        <v>17</v>
      </c>
      <c r="AY225" s="45"/>
      <c r="AZ225" s="45"/>
      <c r="BA225" s="45"/>
      <c r="BB225" s="45"/>
      <c r="BC225" s="45" t="s">
        <v>16</v>
      </c>
      <c r="BD225" s="45"/>
      <c r="BE225" s="45"/>
      <c r="BF225" s="45"/>
      <c r="BG225" s="45"/>
      <c r="BH225" s="45"/>
      <c r="BI225" s="45"/>
      <c r="BJ225" s="45"/>
      <c r="BK225" s="45"/>
      <c r="BL225" s="45"/>
    </row>
    <row r="226" spans="1:79" ht="15" customHeight="1" x14ac:dyDescent="0.25">
      <c r="A226" s="45">
        <v>1</v>
      </c>
      <c r="B226" s="45"/>
      <c r="C226" s="45"/>
      <c r="D226" s="45"/>
      <c r="E226" s="45"/>
      <c r="F226" s="45"/>
      <c r="G226" s="45">
        <v>2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>
        <v>3</v>
      </c>
      <c r="R226" s="45"/>
      <c r="S226" s="45"/>
      <c r="T226" s="45"/>
      <c r="U226" s="45"/>
      <c r="V226" s="45">
        <v>4</v>
      </c>
      <c r="W226" s="45"/>
      <c r="X226" s="45"/>
      <c r="Y226" s="45"/>
      <c r="Z226" s="45">
        <v>5</v>
      </c>
      <c r="AA226" s="45"/>
      <c r="AB226" s="45"/>
      <c r="AC226" s="45"/>
      <c r="AD226" s="45"/>
      <c r="AE226" s="45">
        <v>6</v>
      </c>
      <c r="AF226" s="45"/>
      <c r="AG226" s="45"/>
      <c r="AH226" s="45"/>
      <c r="AI226" s="45"/>
      <c r="AJ226" s="45">
        <v>7</v>
      </c>
      <c r="AK226" s="45"/>
      <c r="AL226" s="45"/>
      <c r="AM226" s="45"/>
      <c r="AN226" s="45"/>
      <c r="AO226" s="45">
        <v>8</v>
      </c>
      <c r="AP226" s="45"/>
      <c r="AQ226" s="45"/>
      <c r="AR226" s="45"/>
      <c r="AS226" s="45"/>
      <c r="AT226" s="45">
        <v>9</v>
      </c>
      <c r="AU226" s="45"/>
      <c r="AV226" s="45"/>
      <c r="AW226" s="45"/>
      <c r="AX226" s="45">
        <v>10</v>
      </c>
      <c r="AY226" s="45"/>
      <c r="AZ226" s="45"/>
      <c r="BA226" s="45"/>
      <c r="BB226" s="45"/>
      <c r="BC226" s="45">
        <v>11</v>
      </c>
      <c r="BD226" s="45"/>
      <c r="BE226" s="45"/>
      <c r="BF226" s="45"/>
      <c r="BG226" s="45"/>
      <c r="BH226" s="45">
        <v>12</v>
      </c>
      <c r="BI226" s="45"/>
      <c r="BJ226" s="45"/>
      <c r="BK226" s="45"/>
      <c r="BL226" s="45"/>
    </row>
    <row r="227" spans="1:79" s="1" customFormat="1" ht="12" hidden="1" customHeight="1" x14ac:dyDescent="0.25">
      <c r="A227" s="42" t="s">
        <v>64</v>
      </c>
      <c r="B227" s="42"/>
      <c r="C227" s="42"/>
      <c r="D227" s="42"/>
      <c r="E227" s="42"/>
      <c r="F227" s="42"/>
      <c r="G227" s="43" t="s">
        <v>57</v>
      </c>
      <c r="H227" s="43"/>
      <c r="I227" s="43"/>
      <c r="J227" s="43"/>
      <c r="K227" s="43"/>
      <c r="L227" s="43"/>
      <c r="M227" s="43"/>
      <c r="N227" s="43"/>
      <c r="O227" s="43"/>
      <c r="P227" s="43"/>
      <c r="Q227" s="44" t="s">
        <v>80</v>
      </c>
      <c r="R227" s="44"/>
      <c r="S227" s="44"/>
      <c r="T227" s="44"/>
      <c r="U227" s="44"/>
      <c r="V227" s="44" t="s">
        <v>81</v>
      </c>
      <c r="W227" s="44"/>
      <c r="X227" s="44"/>
      <c r="Y227" s="44"/>
      <c r="Z227" s="44" t="s">
        <v>82</v>
      </c>
      <c r="AA227" s="44"/>
      <c r="AB227" s="44"/>
      <c r="AC227" s="44"/>
      <c r="AD227" s="44"/>
      <c r="AE227" s="44" t="s">
        <v>83</v>
      </c>
      <c r="AF227" s="44"/>
      <c r="AG227" s="44"/>
      <c r="AH227" s="44"/>
      <c r="AI227" s="44"/>
      <c r="AJ227" s="117" t="s">
        <v>101</v>
      </c>
      <c r="AK227" s="44"/>
      <c r="AL227" s="44"/>
      <c r="AM227" s="44"/>
      <c r="AN227" s="44"/>
      <c r="AO227" s="44" t="s">
        <v>84</v>
      </c>
      <c r="AP227" s="44"/>
      <c r="AQ227" s="44"/>
      <c r="AR227" s="44"/>
      <c r="AS227" s="44"/>
      <c r="AT227" s="117" t="s">
        <v>102</v>
      </c>
      <c r="AU227" s="44"/>
      <c r="AV227" s="44"/>
      <c r="AW227" s="44"/>
      <c r="AX227" s="44" t="s">
        <v>85</v>
      </c>
      <c r="AY227" s="44"/>
      <c r="AZ227" s="44"/>
      <c r="BA227" s="44"/>
      <c r="BB227" s="44"/>
      <c r="BC227" s="44" t="s">
        <v>86</v>
      </c>
      <c r="BD227" s="44"/>
      <c r="BE227" s="44"/>
      <c r="BF227" s="44"/>
      <c r="BG227" s="44"/>
      <c r="BH227" s="117" t="s">
        <v>101</v>
      </c>
      <c r="BI227" s="44"/>
      <c r="BJ227" s="44"/>
      <c r="BK227" s="44"/>
      <c r="BL227" s="44"/>
      <c r="CA227" s="1" t="s">
        <v>52</v>
      </c>
    </row>
    <row r="228" spans="1:79" s="6" customFormat="1" ht="12.75" customHeight="1" x14ac:dyDescent="0.25">
      <c r="A228" s="28"/>
      <c r="B228" s="28"/>
      <c r="C228" s="28"/>
      <c r="D228" s="28"/>
      <c r="E228" s="28"/>
      <c r="F228" s="28"/>
      <c r="G228" s="114" t="s">
        <v>147</v>
      </c>
      <c r="H228" s="114"/>
      <c r="I228" s="114"/>
      <c r="J228" s="114"/>
      <c r="K228" s="114"/>
      <c r="L228" s="114"/>
      <c r="M228" s="114"/>
      <c r="N228" s="114"/>
      <c r="O228" s="114"/>
      <c r="P228" s="114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>
        <f>IF(ISNUMBER(Q228),Q228,0)-IF(ISNUMBER(Z228),Z228,0)</f>
        <v>0</v>
      </c>
      <c r="AK228" s="32"/>
      <c r="AL228" s="32"/>
      <c r="AM228" s="32"/>
      <c r="AN228" s="32"/>
      <c r="AO228" s="32"/>
      <c r="AP228" s="32"/>
      <c r="AQ228" s="32"/>
      <c r="AR228" s="32"/>
      <c r="AS228" s="32"/>
      <c r="AT228" s="32">
        <f>IF(ISNUMBER(V228),V228,0)-IF(ISNUMBER(Z228),Z228,0)-IF(ISNUMBER(AE228),AE228,0)</f>
        <v>0</v>
      </c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>
        <f>IF(ISNUMBER(AO228),AO228,0)-IF(ISNUMBER(AX228),AX228,0)</f>
        <v>0</v>
      </c>
      <c r="BI228" s="32"/>
      <c r="BJ228" s="32"/>
      <c r="BK228" s="32"/>
      <c r="BL228" s="32"/>
      <c r="CA228" s="6" t="s">
        <v>53</v>
      </c>
    </row>
    <row r="230" spans="1:79" ht="14.25" customHeight="1" x14ac:dyDescent="0.25">
      <c r="A230" s="113" t="s">
        <v>217</v>
      </c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</row>
    <row r="231" spans="1:79" ht="15" customHeight="1" x14ac:dyDescent="0.25">
      <c r="A231" s="116" t="s">
        <v>210</v>
      </c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</row>
    <row r="232" spans="1:79" ht="42.9" customHeight="1" x14ac:dyDescent="0.25">
      <c r="A232" s="76" t="s">
        <v>135</v>
      </c>
      <c r="B232" s="76"/>
      <c r="C232" s="76"/>
      <c r="D232" s="76"/>
      <c r="E232" s="76"/>
      <c r="F232" s="76"/>
      <c r="G232" s="45" t="s">
        <v>19</v>
      </c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 t="s">
        <v>15</v>
      </c>
      <c r="U232" s="45"/>
      <c r="V232" s="45"/>
      <c r="W232" s="45"/>
      <c r="X232" s="45"/>
      <c r="Y232" s="45"/>
      <c r="Z232" s="45" t="s">
        <v>14</v>
      </c>
      <c r="AA232" s="45"/>
      <c r="AB232" s="45"/>
      <c r="AC232" s="45"/>
      <c r="AD232" s="45"/>
      <c r="AE232" s="45" t="s">
        <v>213</v>
      </c>
      <c r="AF232" s="45"/>
      <c r="AG232" s="45"/>
      <c r="AH232" s="45"/>
      <c r="AI232" s="45"/>
      <c r="AJ232" s="45"/>
      <c r="AK232" s="45" t="s">
        <v>218</v>
      </c>
      <c r="AL232" s="45"/>
      <c r="AM232" s="45"/>
      <c r="AN232" s="45"/>
      <c r="AO232" s="45"/>
      <c r="AP232" s="45"/>
      <c r="AQ232" s="45" t="s">
        <v>230</v>
      </c>
      <c r="AR232" s="45"/>
      <c r="AS232" s="45"/>
      <c r="AT232" s="45"/>
      <c r="AU232" s="45"/>
      <c r="AV232" s="45"/>
      <c r="AW232" s="45" t="s">
        <v>18</v>
      </c>
      <c r="AX232" s="45"/>
      <c r="AY232" s="45"/>
      <c r="AZ232" s="45"/>
      <c r="BA232" s="45"/>
      <c r="BB232" s="45"/>
      <c r="BC232" s="45"/>
      <c r="BD232" s="45"/>
      <c r="BE232" s="45" t="s">
        <v>156</v>
      </c>
      <c r="BF232" s="45"/>
      <c r="BG232" s="45"/>
      <c r="BH232" s="45"/>
      <c r="BI232" s="45"/>
      <c r="BJ232" s="45"/>
      <c r="BK232" s="45"/>
      <c r="BL232" s="45"/>
    </row>
    <row r="233" spans="1:79" ht="21.75" customHeight="1" x14ac:dyDescent="0.25">
      <c r="A233" s="76"/>
      <c r="B233" s="76"/>
      <c r="C233" s="76"/>
      <c r="D233" s="76"/>
      <c r="E233" s="76"/>
      <c r="F233" s="76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</row>
    <row r="234" spans="1:79" ht="15" customHeight="1" x14ac:dyDescent="0.25">
      <c r="A234" s="45">
        <v>1</v>
      </c>
      <c r="B234" s="45"/>
      <c r="C234" s="45"/>
      <c r="D234" s="45"/>
      <c r="E234" s="45"/>
      <c r="F234" s="45"/>
      <c r="G234" s="45">
        <v>2</v>
      </c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>
        <v>3</v>
      </c>
      <c r="U234" s="45"/>
      <c r="V234" s="45"/>
      <c r="W234" s="45"/>
      <c r="X234" s="45"/>
      <c r="Y234" s="45"/>
      <c r="Z234" s="45">
        <v>4</v>
      </c>
      <c r="AA234" s="45"/>
      <c r="AB234" s="45"/>
      <c r="AC234" s="45"/>
      <c r="AD234" s="45"/>
      <c r="AE234" s="45">
        <v>5</v>
      </c>
      <c r="AF234" s="45"/>
      <c r="AG234" s="45"/>
      <c r="AH234" s="45"/>
      <c r="AI234" s="45"/>
      <c r="AJ234" s="45"/>
      <c r="AK234" s="45">
        <v>6</v>
      </c>
      <c r="AL234" s="45"/>
      <c r="AM234" s="45"/>
      <c r="AN234" s="45"/>
      <c r="AO234" s="45"/>
      <c r="AP234" s="45"/>
      <c r="AQ234" s="45">
        <v>7</v>
      </c>
      <c r="AR234" s="45"/>
      <c r="AS234" s="45"/>
      <c r="AT234" s="45"/>
      <c r="AU234" s="45"/>
      <c r="AV234" s="45"/>
      <c r="AW234" s="42">
        <v>8</v>
      </c>
      <c r="AX234" s="42"/>
      <c r="AY234" s="42"/>
      <c r="AZ234" s="42"/>
      <c r="BA234" s="42"/>
      <c r="BB234" s="42"/>
      <c r="BC234" s="42"/>
      <c r="BD234" s="42"/>
      <c r="BE234" s="42">
        <v>9</v>
      </c>
      <c r="BF234" s="42"/>
      <c r="BG234" s="42"/>
      <c r="BH234" s="42"/>
      <c r="BI234" s="42"/>
      <c r="BJ234" s="42"/>
      <c r="BK234" s="42"/>
      <c r="BL234" s="42"/>
    </row>
    <row r="235" spans="1:79" s="1" customFormat="1" ht="18.75" hidden="1" customHeight="1" x14ac:dyDescent="0.25">
      <c r="A235" s="42" t="s">
        <v>64</v>
      </c>
      <c r="B235" s="42"/>
      <c r="C235" s="42"/>
      <c r="D235" s="42"/>
      <c r="E235" s="42"/>
      <c r="F235" s="42"/>
      <c r="G235" s="43" t="s">
        <v>57</v>
      </c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4" t="s">
        <v>80</v>
      </c>
      <c r="U235" s="44"/>
      <c r="V235" s="44"/>
      <c r="W235" s="44"/>
      <c r="X235" s="44"/>
      <c r="Y235" s="44"/>
      <c r="Z235" s="44" t="s">
        <v>81</v>
      </c>
      <c r="AA235" s="44"/>
      <c r="AB235" s="44"/>
      <c r="AC235" s="44"/>
      <c r="AD235" s="44"/>
      <c r="AE235" s="44" t="s">
        <v>82</v>
      </c>
      <c r="AF235" s="44"/>
      <c r="AG235" s="44"/>
      <c r="AH235" s="44"/>
      <c r="AI235" s="44"/>
      <c r="AJ235" s="44"/>
      <c r="AK235" s="44" t="s">
        <v>83</v>
      </c>
      <c r="AL235" s="44"/>
      <c r="AM235" s="44"/>
      <c r="AN235" s="44"/>
      <c r="AO235" s="44"/>
      <c r="AP235" s="44"/>
      <c r="AQ235" s="44" t="s">
        <v>84</v>
      </c>
      <c r="AR235" s="44"/>
      <c r="AS235" s="44"/>
      <c r="AT235" s="44"/>
      <c r="AU235" s="44"/>
      <c r="AV235" s="44"/>
      <c r="AW235" s="43" t="s">
        <v>87</v>
      </c>
      <c r="AX235" s="43"/>
      <c r="AY235" s="43"/>
      <c r="AZ235" s="43"/>
      <c r="BA235" s="43"/>
      <c r="BB235" s="43"/>
      <c r="BC235" s="43"/>
      <c r="BD235" s="43"/>
      <c r="BE235" s="43" t="s">
        <v>88</v>
      </c>
      <c r="BF235" s="43"/>
      <c r="BG235" s="43"/>
      <c r="BH235" s="43"/>
      <c r="BI235" s="43"/>
      <c r="BJ235" s="43"/>
      <c r="BK235" s="43"/>
      <c r="BL235" s="43"/>
      <c r="CA235" s="1" t="s">
        <v>54</v>
      </c>
    </row>
    <row r="236" spans="1:79" s="25" customFormat="1" ht="26.4" customHeight="1" x14ac:dyDescent="0.25">
      <c r="A236" s="48"/>
      <c r="B236" s="48"/>
      <c r="C236" s="48"/>
      <c r="D236" s="48"/>
      <c r="E236" s="48"/>
      <c r="F236" s="48"/>
      <c r="G236" s="115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1"/>
      <c r="T236" s="41">
        <v>0</v>
      </c>
      <c r="U236" s="41"/>
      <c r="V236" s="41"/>
      <c r="W236" s="41"/>
      <c r="X236" s="41"/>
      <c r="Y236" s="41"/>
      <c r="Z236" s="41">
        <v>0</v>
      </c>
      <c r="AA236" s="41"/>
      <c r="AB236" s="41"/>
      <c r="AC236" s="41"/>
      <c r="AD236" s="41"/>
      <c r="AE236" s="41">
        <v>0</v>
      </c>
      <c r="AF236" s="41"/>
      <c r="AG236" s="41"/>
      <c r="AH236" s="41"/>
      <c r="AI236" s="41"/>
      <c r="AJ236" s="41"/>
      <c r="AK236" s="41">
        <v>0</v>
      </c>
      <c r="AL236" s="41"/>
      <c r="AM236" s="41"/>
      <c r="AN236" s="41"/>
      <c r="AO236" s="41"/>
      <c r="AP236" s="41"/>
      <c r="AQ236" s="41">
        <v>0</v>
      </c>
      <c r="AR236" s="41"/>
      <c r="AS236" s="41"/>
      <c r="AT236" s="41"/>
      <c r="AU236" s="41"/>
      <c r="AV236" s="41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CA236" s="25" t="s">
        <v>55</v>
      </c>
    </row>
    <row r="237" spans="1:79" s="6" customFormat="1" ht="12.75" customHeight="1" x14ac:dyDescent="0.25">
      <c r="A237" s="28"/>
      <c r="B237" s="28"/>
      <c r="C237" s="28"/>
      <c r="D237" s="28"/>
      <c r="E237" s="28"/>
      <c r="F237" s="28"/>
      <c r="G237" s="29" t="s">
        <v>147</v>
      </c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1"/>
      <c r="T237" s="32">
        <v>0</v>
      </c>
      <c r="U237" s="32"/>
      <c r="V237" s="32"/>
      <c r="W237" s="32"/>
      <c r="X237" s="32"/>
      <c r="Y237" s="32"/>
      <c r="Z237" s="32">
        <v>0</v>
      </c>
      <c r="AA237" s="32"/>
      <c r="AB237" s="32"/>
      <c r="AC237" s="32"/>
      <c r="AD237" s="32"/>
      <c r="AE237" s="32">
        <v>0</v>
      </c>
      <c r="AF237" s="32"/>
      <c r="AG237" s="32"/>
      <c r="AH237" s="32"/>
      <c r="AI237" s="32"/>
      <c r="AJ237" s="32"/>
      <c r="AK237" s="32">
        <v>0</v>
      </c>
      <c r="AL237" s="32"/>
      <c r="AM237" s="32"/>
      <c r="AN237" s="32"/>
      <c r="AO237" s="32"/>
      <c r="AP237" s="32"/>
      <c r="AQ237" s="32">
        <v>0</v>
      </c>
      <c r="AR237" s="32"/>
      <c r="AS237" s="32"/>
      <c r="AT237" s="32"/>
      <c r="AU237" s="32"/>
      <c r="AV237" s="32"/>
      <c r="AW237" s="114"/>
      <c r="AX237" s="114"/>
      <c r="AY237" s="114"/>
      <c r="AZ237" s="114"/>
      <c r="BA237" s="114"/>
      <c r="BB237" s="114"/>
      <c r="BC237" s="114"/>
      <c r="BD237" s="114"/>
      <c r="BE237" s="114"/>
      <c r="BF237" s="114"/>
      <c r="BG237" s="114"/>
      <c r="BH237" s="114"/>
      <c r="BI237" s="114"/>
      <c r="BJ237" s="114"/>
      <c r="BK237" s="114"/>
      <c r="BL237" s="114"/>
    </row>
    <row r="239" spans="1:79" ht="14.25" customHeight="1" x14ac:dyDescent="0.25">
      <c r="A239" s="113" t="s">
        <v>231</v>
      </c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</row>
    <row r="240" spans="1:79" ht="15" customHeight="1" x14ac:dyDescent="0.2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</row>
    <row r="241" spans="1:64" ht="15" hidden="1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hidden="1" x14ac:dyDescent="0.25"/>
    <row r="243" spans="1:64" ht="13.8" x14ac:dyDescent="0.25">
      <c r="A243" s="113" t="s">
        <v>246</v>
      </c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</row>
    <row r="244" spans="1:64" ht="13.8" x14ac:dyDescent="0.25">
      <c r="A244" s="113" t="s">
        <v>219</v>
      </c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</row>
    <row r="245" spans="1:64" ht="15" customHeight="1" x14ac:dyDescent="0.2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</row>
    <row r="246" spans="1:64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hidden="1" x14ac:dyDescent="0.25"/>
    <row r="248" spans="1:64" hidden="1" x14ac:dyDescent="0.25"/>
    <row r="249" spans="1:64" ht="18.899999999999999" customHeight="1" x14ac:dyDescent="0.25">
      <c r="A249" s="103" t="s">
        <v>266</v>
      </c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22"/>
      <c r="AC249" s="22"/>
      <c r="AD249" s="22"/>
      <c r="AE249" s="22"/>
      <c r="AF249" s="22"/>
      <c r="AG249" s="22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22"/>
      <c r="AR249" s="22"/>
      <c r="AS249" s="22"/>
      <c r="AT249" s="22"/>
      <c r="AU249" s="111" t="s">
        <v>267</v>
      </c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</row>
    <row r="250" spans="1:64" ht="12.75" customHeight="1" x14ac:dyDescent="0.25">
      <c r="AB250" s="23"/>
      <c r="AC250" s="23"/>
      <c r="AD250" s="23"/>
      <c r="AE250" s="23"/>
      <c r="AF250" s="23"/>
      <c r="AG250" s="23"/>
      <c r="AH250" s="108" t="s">
        <v>1</v>
      </c>
      <c r="AI250" s="108"/>
      <c r="AJ250" s="108"/>
      <c r="AK250" s="108"/>
      <c r="AL250" s="108"/>
      <c r="AM250" s="108"/>
      <c r="AN250" s="108"/>
      <c r="AO250" s="108"/>
      <c r="AP250" s="108"/>
      <c r="AQ250" s="23"/>
      <c r="AR250" s="23"/>
      <c r="AS250" s="23"/>
      <c r="AT250" s="23"/>
      <c r="AU250" s="108" t="s">
        <v>160</v>
      </c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</row>
    <row r="251" spans="1:64" ht="13.8" hidden="1" x14ac:dyDescent="0.25">
      <c r="AB251" s="23"/>
      <c r="AC251" s="23"/>
      <c r="AD251" s="23"/>
      <c r="AE251" s="23"/>
      <c r="AF251" s="23"/>
      <c r="AG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3"/>
      <c r="AR251" s="23"/>
      <c r="AS251" s="23"/>
      <c r="AT251" s="23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</row>
    <row r="252" spans="1:64" ht="18" customHeight="1" x14ac:dyDescent="0.25">
      <c r="A252" s="103" t="s">
        <v>207</v>
      </c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23"/>
      <c r="AC252" s="23"/>
      <c r="AD252" s="23"/>
      <c r="AE252" s="23"/>
      <c r="AF252" s="23"/>
      <c r="AG252" s="23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23"/>
      <c r="AR252" s="23"/>
      <c r="AS252" s="23"/>
      <c r="AT252" s="23"/>
      <c r="AU252" s="106" t="s">
        <v>208</v>
      </c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</row>
    <row r="253" spans="1:64" ht="12" customHeight="1" x14ac:dyDescent="0.25">
      <c r="AB253" s="23"/>
      <c r="AC253" s="23"/>
      <c r="AD253" s="23"/>
      <c r="AE253" s="23"/>
      <c r="AF253" s="23"/>
      <c r="AG253" s="23"/>
      <c r="AH253" s="108" t="s">
        <v>1</v>
      </c>
      <c r="AI253" s="108"/>
      <c r="AJ253" s="108"/>
      <c r="AK253" s="108"/>
      <c r="AL253" s="108"/>
      <c r="AM253" s="108"/>
      <c r="AN253" s="108"/>
      <c r="AO253" s="108"/>
      <c r="AP253" s="108"/>
      <c r="AQ253" s="23"/>
      <c r="AR253" s="23"/>
      <c r="AS253" s="23"/>
      <c r="AT253" s="23"/>
      <c r="AU253" s="108" t="s">
        <v>160</v>
      </c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</row>
  </sheetData>
  <mergeCells count="1638">
    <mergeCell ref="AX90:BA90"/>
    <mergeCell ref="AX91:BA91"/>
    <mergeCell ref="AX92:BA92"/>
    <mergeCell ref="BB90:BF90"/>
    <mergeCell ref="BB91:BF91"/>
    <mergeCell ref="BB92:BF92"/>
    <mergeCell ref="BG90:BK90"/>
    <mergeCell ref="BG91:BK91"/>
    <mergeCell ref="BG92:BK92"/>
    <mergeCell ref="BL90:BP90"/>
    <mergeCell ref="BL91:BP91"/>
    <mergeCell ref="BL92:BP92"/>
    <mergeCell ref="BQ90:BT90"/>
    <mergeCell ref="BQ91:BT91"/>
    <mergeCell ref="BQ92:BT92"/>
    <mergeCell ref="BU90:BY90"/>
    <mergeCell ref="BU91:BY91"/>
    <mergeCell ref="BU92:BY92"/>
    <mergeCell ref="BN1:BZ1"/>
    <mergeCell ref="A2:BZ2"/>
    <mergeCell ref="B4:AF4"/>
    <mergeCell ref="AH4:AR4"/>
    <mergeCell ref="AT4:BA4"/>
    <mergeCell ref="A5:AF5"/>
    <mergeCell ref="AH5:AR5"/>
    <mergeCell ref="AT5:BA5"/>
    <mergeCell ref="A90:C90"/>
    <mergeCell ref="A91:C91"/>
    <mergeCell ref="A92:C92"/>
    <mergeCell ref="D90:T90"/>
    <mergeCell ref="D91:T91"/>
    <mergeCell ref="D92:T92"/>
    <mergeCell ref="U90:Y90"/>
    <mergeCell ref="U91:Y91"/>
    <mergeCell ref="U92:Y92"/>
    <mergeCell ref="Z90:AD90"/>
    <mergeCell ref="Z91:AD91"/>
    <mergeCell ref="Z92:AD92"/>
    <mergeCell ref="AE90:AH90"/>
    <mergeCell ref="AE91:AH91"/>
    <mergeCell ref="AE92:AH92"/>
    <mergeCell ref="AI90:AM90"/>
    <mergeCell ref="AI91:AM91"/>
    <mergeCell ref="AI92:AM92"/>
    <mergeCell ref="AN90:AR90"/>
    <mergeCell ref="AN91:AR91"/>
    <mergeCell ref="AN92:AR92"/>
    <mergeCell ref="AS90:AW90"/>
    <mergeCell ref="AS91:AW91"/>
    <mergeCell ref="AS92:AW92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39:D39"/>
    <mergeCell ref="E39:W39"/>
    <mergeCell ref="X39:AB39"/>
    <mergeCell ref="AC39:AG39"/>
    <mergeCell ref="AH39:AL39"/>
    <mergeCell ref="AM39:AQ39"/>
    <mergeCell ref="AR39:AV3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2:BY52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2:AW52"/>
    <mergeCell ref="AX52:BA52"/>
    <mergeCell ref="BB52:BF52"/>
    <mergeCell ref="BG52:BK52"/>
    <mergeCell ref="BL52:BP52"/>
    <mergeCell ref="BQ52:BT5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AR70:AV70"/>
    <mergeCell ref="AW70:BA70"/>
    <mergeCell ref="BB70:BF70"/>
    <mergeCell ref="BG70:BK70"/>
    <mergeCell ref="A74:BL74"/>
    <mergeCell ref="A75:BK75"/>
    <mergeCell ref="AM71:AQ71"/>
    <mergeCell ref="AR71:AV71"/>
    <mergeCell ref="AW71:BA71"/>
    <mergeCell ref="BB71:BF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H71:AL71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9:BA89"/>
    <mergeCell ref="BB89:BF89"/>
    <mergeCell ref="AE99:AI99"/>
    <mergeCell ref="AJ99:AN99"/>
    <mergeCell ref="AO99:AS99"/>
    <mergeCell ref="AT99:AX99"/>
    <mergeCell ref="AY99:BC99"/>
    <mergeCell ref="BD99:BH99"/>
    <mergeCell ref="BQ93:BT93"/>
    <mergeCell ref="BU93:BY93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3:AR93"/>
    <mergeCell ref="AS93:AW93"/>
    <mergeCell ref="AX93:BA93"/>
    <mergeCell ref="BB93:BF93"/>
    <mergeCell ref="BG93:BK93"/>
    <mergeCell ref="BL93:BP93"/>
    <mergeCell ref="A93:C93"/>
    <mergeCell ref="D93:T93"/>
    <mergeCell ref="U93:Y93"/>
    <mergeCell ref="Z93:AD93"/>
    <mergeCell ref="AE93:AH93"/>
    <mergeCell ref="AI93:AM93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D100:T100"/>
    <mergeCell ref="U100:Y100"/>
    <mergeCell ref="Z100:AD100"/>
    <mergeCell ref="AE100:AI100"/>
    <mergeCell ref="AJ100:AN100"/>
    <mergeCell ref="BJ108:BX108"/>
    <mergeCell ref="AF109:AJ109"/>
    <mergeCell ref="AK109:AO109"/>
    <mergeCell ref="AP109:AT109"/>
    <mergeCell ref="AU109:AY109"/>
    <mergeCell ref="AZ109:BD109"/>
    <mergeCell ref="BE109:BI109"/>
    <mergeCell ref="BJ109:BN109"/>
    <mergeCell ref="BO109:BS109"/>
    <mergeCell ref="BT109:BX109"/>
    <mergeCell ref="A108:C109"/>
    <mergeCell ref="D108:P109"/>
    <mergeCell ref="Q108:U109"/>
    <mergeCell ref="V108:AE109"/>
    <mergeCell ref="AF108:AT108"/>
    <mergeCell ref="AU108:BI108"/>
    <mergeCell ref="AO102:AS102"/>
    <mergeCell ref="AT102:AX102"/>
    <mergeCell ref="AY102:BC102"/>
    <mergeCell ref="BD102:BH102"/>
    <mergeCell ref="A106:BL106"/>
    <mergeCell ref="A107:BL107"/>
    <mergeCell ref="AT103:AX103"/>
    <mergeCell ref="AY103:BC103"/>
    <mergeCell ref="BD103:BH103"/>
    <mergeCell ref="Q111:U111"/>
    <mergeCell ref="V111:AE111"/>
    <mergeCell ref="AF111:AJ111"/>
    <mergeCell ref="AK111:AO111"/>
    <mergeCell ref="AP111:AT111"/>
    <mergeCell ref="AU111:AY111"/>
    <mergeCell ref="AZ111:BD111"/>
    <mergeCell ref="AP110:AT110"/>
    <mergeCell ref="AU110:AY110"/>
    <mergeCell ref="AZ110:BD110"/>
    <mergeCell ref="BE110:BI110"/>
    <mergeCell ref="BJ110:BN110"/>
    <mergeCell ref="BO110:BS110"/>
    <mergeCell ref="A110:C110"/>
    <mergeCell ref="D110:P110"/>
    <mergeCell ref="Q110:U110"/>
    <mergeCell ref="V110:AE110"/>
    <mergeCell ref="AF110:AJ110"/>
    <mergeCell ref="AK110:AO110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BT112:BX112"/>
    <mergeCell ref="A127:BL127"/>
    <mergeCell ref="A128:C129"/>
    <mergeCell ref="D128:P129"/>
    <mergeCell ref="Q128:U129"/>
    <mergeCell ref="V128:AE129"/>
    <mergeCell ref="AF128:AT128"/>
    <mergeCell ref="AU128:BI128"/>
    <mergeCell ref="AF129:AJ129"/>
    <mergeCell ref="AK129:AO129"/>
    <mergeCell ref="AP112:AT112"/>
    <mergeCell ref="AU112:AY112"/>
    <mergeCell ref="AZ112:BD112"/>
    <mergeCell ref="BE112:BI112"/>
    <mergeCell ref="BJ112:BN112"/>
    <mergeCell ref="BO112:BS112"/>
    <mergeCell ref="A112:C112"/>
    <mergeCell ref="AO150:AS150"/>
    <mergeCell ref="AT150:AX150"/>
    <mergeCell ref="AY150:BC150"/>
    <mergeCell ref="BD150:BH150"/>
    <mergeCell ref="BI150:BM150"/>
    <mergeCell ref="BN150:BR150"/>
    <mergeCell ref="A149:T150"/>
    <mergeCell ref="U149:AD149"/>
    <mergeCell ref="AE149:AN149"/>
    <mergeCell ref="AO149:AX149"/>
    <mergeCell ref="AY149:BH149"/>
    <mergeCell ref="BI149:BR149"/>
    <mergeCell ref="U150:Y150"/>
    <mergeCell ref="Z150:AD150"/>
    <mergeCell ref="AE150:AI150"/>
    <mergeCell ref="AJ150:AN150"/>
    <mergeCell ref="AP132:AT132"/>
    <mergeCell ref="AU132:AY132"/>
    <mergeCell ref="AZ132:BD132"/>
    <mergeCell ref="BE132:BI132"/>
    <mergeCell ref="A147:BL147"/>
    <mergeCell ref="A148:BR148"/>
    <mergeCell ref="AP133:AT133"/>
    <mergeCell ref="AU133:AY133"/>
    <mergeCell ref="AZ133:BD133"/>
    <mergeCell ref="BE133:BI133"/>
    <mergeCell ref="A132:C132"/>
    <mergeCell ref="D132:P132"/>
    <mergeCell ref="Q132:U132"/>
    <mergeCell ref="V132:AE132"/>
    <mergeCell ref="AF132:AJ132"/>
    <mergeCell ref="AK132:AO132"/>
    <mergeCell ref="AO152:AS152"/>
    <mergeCell ref="AT152:AX152"/>
    <mergeCell ref="AY152:BC152"/>
    <mergeCell ref="BD152:BH152"/>
    <mergeCell ref="BI152:BM152"/>
    <mergeCell ref="BN152:BR152"/>
    <mergeCell ref="AT151:AX151"/>
    <mergeCell ref="AY151:BC151"/>
    <mergeCell ref="BD151:BH151"/>
    <mergeCell ref="BI151:BM151"/>
    <mergeCell ref="BN151:BR151"/>
    <mergeCell ref="A152:T152"/>
    <mergeCell ref="U152:Y152"/>
    <mergeCell ref="Z152:AD152"/>
    <mergeCell ref="AE152:AI152"/>
    <mergeCell ref="AJ152:AN152"/>
    <mergeCell ref="A151:T151"/>
    <mergeCell ref="U151:Y151"/>
    <mergeCell ref="Z151:AD151"/>
    <mergeCell ref="AE151:AI151"/>
    <mergeCell ref="AJ151:AN151"/>
    <mergeCell ref="AO151:AS151"/>
    <mergeCell ref="A163:C165"/>
    <mergeCell ref="D163:V165"/>
    <mergeCell ref="W163:AH163"/>
    <mergeCell ref="AI163:AT163"/>
    <mergeCell ref="AU163:AZ163"/>
    <mergeCell ref="BA163:BF163"/>
    <mergeCell ref="AT153:AX153"/>
    <mergeCell ref="AY153:BC153"/>
    <mergeCell ref="BD153:BH153"/>
    <mergeCell ref="BI153:BM153"/>
    <mergeCell ref="BN153:BR153"/>
    <mergeCell ref="A162:BL162"/>
    <mergeCell ref="AT154:AX154"/>
    <mergeCell ref="AY154:BC154"/>
    <mergeCell ref="BD154:BH154"/>
    <mergeCell ref="BI154:BM154"/>
    <mergeCell ref="A153:T153"/>
    <mergeCell ref="U153:Y153"/>
    <mergeCell ref="Z153:AD153"/>
    <mergeCell ref="AE153:AI153"/>
    <mergeCell ref="AJ153:AN153"/>
    <mergeCell ref="AO153:AS153"/>
    <mergeCell ref="BJ164:BL165"/>
    <mergeCell ref="W165:Y165"/>
    <mergeCell ref="Z165:AB165"/>
    <mergeCell ref="AC165:AE165"/>
    <mergeCell ref="AF165:AH165"/>
    <mergeCell ref="AI165:AK165"/>
    <mergeCell ref="AL165:AN165"/>
    <mergeCell ref="AO165:AQ165"/>
    <mergeCell ref="AR165:AT165"/>
    <mergeCell ref="BG163:BL163"/>
    <mergeCell ref="W164:AB164"/>
    <mergeCell ref="AC164:AH164"/>
    <mergeCell ref="AI164:AN164"/>
    <mergeCell ref="AO164:AT164"/>
    <mergeCell ref="AU164:AW165"/>
    <mergeCell ref="AX164:AZ165"/>
    <mergeCell ref="BA164:BC165"/>
    <mergeCell ref="BD164:BF165"/>
    <mergeCell ref="BG164:BI165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AP181:AT181"/>
    <mergeCell ref="AU181:AY181"/>
    <mergeCell ref="AZ181:BD181"/>
    <mergeCell ref="BE181:BI181"/>
    <mergeCell ref="BJ181:BN181"/>
    <mergeCell ref="BO181:BS181"/>
    <mergeCell ref="A179:BS179"/>
    <mergeCell ref="A180:F181"/>
    <mergeCell ref="G180:S181"/>
    <mergeCell ref="T180:Z181"/>
    <mergeCell ref="AA180:AO180"/>
    <mergeCell ref="AP180:BD180"/>
    <mergeCell ref="BE180:BS180"/>
    <mergeCell ref="AA181:AE181"/>
    <mergeCell ref="AF181:AJ181"/>
    <mergeCell ref="AK181:AO181"/>
    <mergeCell ref="BA168:BC168"/>
    <mergeCell ref="BD168:BF168"/>
    <mergeCell ref="BG168:BI168"/>
    <mergeCell ref="BJ168:BL168"/>
    <mergeCell ref="A177:BL177"/>
    <mergeCell ref="A178:BS178"/>
    <mergeCell ref="AF169:AH169"/>
    <mergeCell ref="AI169:AK169"/>
    <mergeCell ref="AL169:AN169"/>
    <mergeCell ref="AO169:AQ169"/>
    <mergeCell ref="AI168:AK168"/>
    <mergeCell ref="AL168:AN168"/>
    <mergeCell ref="AO168:AQ168"/>
    <mergeCell ref="AR168:AT168"/>
    <mergeCell ref="AU168:AW168"/>
    <mergeCell ref="AX168:AZ168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2:F182"/>
    <mergeCell ref="G182:S182"/>
    <mergeCell ref="T182:Z182"/>
    <mergeCell ref="AA182:AE182"/>
    <mergeCell ref="AF182:AJ182"/>
    <mergeCell ref="AK182:AO182"/>
    <mergeCell ref="A187:BL187"/>
    <mergeCell ref="A188:BD188"/>
    <mergeCell ref="A189:F190"/>
    <mergeCell ref="G189:S190"/>
    <mergeCell ref="T189:Z190"/>
    <mergeCell ref="AA189:AO189"/>
    <mergeCell ref="AP189:BD189"/>
    <mergeCell ref="AA190:AE190"/>
    <mergeCell ref="AF190:AJ190"/>
    <mergeCell ref="AK190:AO190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P190:AT190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BB200:BF200"/>
    <mergeCell ref="BG200:BJ200"/>
    <mergeCell ref="BK200:BO200"/>
    <mergeCell ref="BP200:BS200"/>
    <mergeCell ref="A201:M201"/>
    <mergeCell ref="N201:U201"/>
    <mergeCell ref="V201:Z201"/>
    <mergeCell ref="AA201:AE201"/>
    <mergeCell ref="AF201:AI201"/>
    <mergeCell ref="AJ201:AN201"/>
    <mergeCell ref="AA200:AE200"/>
    <mergeCell ref="AF200:AI200"/>
    <mergeCell ref="AJ200:AN200"/>
    <mergeCell ref="AO200:AR200"/>
    <mergeCell ref="AS200:AW200"/>
    <mergeCell ref="AX200:BA200"/>
    <mergeCell ref="A197:BL197"/>
    <mergeCell ref="A198:BM198"/>
    <mergeCell ref="A199:M200"/>
    <mergeCell ref="N199:U200"/>
    <mergeCell ref="V199:Z200"/>
    <mergeCell ref="AA199:AI199"/>
    <mergeCell ref="AJ199:AR199"/>
    <mergeCell ref="AS199:BA199"/>
    <mergeCell ref="BB199:BJ199"/>
    <mergeCell ref="BK199:BS199"/>
    <mergeCell ref="BB202:BF202"/>
    <mergeCell ref="BG202:BJ202"/>
    <mergeCell ref="BK202:BO202"/>
    <mergeCell ref="BP202:BS202"/>
    <mergeCell ref="A203:M203"/>
    <mergeCell ref="N203:U203"/>
    <mergeCell ref="V203:Z203"/>
    <mergeCell ref="AA203:AE203"/>
    <mergeCell ref="AF203:AI203"/>
    <mergeCell ref="AJ203:AN203"/>
    <mergeCell ref="BP201:BS201"/>
    <mergeCell ref="A202:M202"/>
    <mergeCell ref="N202:U202"/>
    <mergeCell ref="V202:Z202"/>
    <mergeCell ref="AA202:AE202"/>
    <mergeCell ref="AF202:AI202"/>
    <mergeCell ref="AJ202:AN202"/>
    <mergeCell ref="AO202:AR202"/>
    <mergeCell ref="AS202:AW202"/>
    <mergeCell ref="AX202:BA202"/>
    <mergeCell ref="AO201:AR201"/>
    <mergeCell ref="AS201:AW201"/>
    <mergeCell ref="AX201:BA201"/>
    <mergeCell ref="BB201:BF201"/>
    <mergeCell ref="BG201:BJ201"/>
    <mergeCell ref="BK201:BO201"/>
    <mergeCell ref="AQ214:AV215"/>
    <mergeCell ref="AW214:BF214"/>
    <mergeCell ref="BG214:BL215"/>
    <mergeCell ref="AW215:BA215"/>
    <mergeCell ref="BB215:BF215"/>
    <mergeCell ref="A216:F216"/>
    <mergeCell ref="G216:S216"/>
    <mergeCell ref="T216:Y216"/>
    <mergeCell ref="Z216:AD216"/>
    <mergeCell ref="AE216:AJ216"/>
    <mergeCell ref="A214:F215"/>
    <mergeCell ref="G214:S215"/>
    <mergeCell ref="T214:Y215"/>
    <mergeCell ref="Z214:AD215"/>
    <mergeCell ref="AE214:AJ215"/>
    <mergeCell ref="AK214:AP215"/>
    <mergeCell ref="BP203:BS203"/>
    <mergeCell ref="A207:BL207"/>
    <mergeCell ref="A208:BL208"/>
    <mergeCell ref="A211:BL211"/>
    <mergeCell ref="A212:BL212"/>
    <mergeCell ref="A213:BL213"/>
    <mergeCell ref="AS204:AW204"/>
    <mergeCell ref="AX204:BA204"/>
    <mergeCell ref="BB204:BF204"/>
    <mergeCell ref="BG204:BJ204"/>
    <mergeCell ref="AO203:AR203"/>
    <mergeCell ref="AS203:AW203"/>
    <mergeCell ref="AX203:BA203"/>
    <mergeCell ref="BB203:BF203"/>
    <mergeCell ref="BG203:BJ203"/>
    <mergeCell ref="BK203:BO203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K216:AP216"/>
    <mergeCell ref="AQ216:AV216"/>
    <mergeCell ref="AW216:BA216"/>
    <mergeCell ref="BB216:BF216"/>
    <mergeCell ref="BG216:BL216"/>
    <mergeCell ref="A217:F217"/>
    <mergeCell ref="G217:S217"/>
    <mergeCell ref="T217:Y217"/>
    <mergeCell ref="Z217:AD217"/>
    <mergeCell ref="AE217:AJ217"/>
    <mergeCell ref="A222:BL222"/>
    <mergeCell ref="A223:F225"/>
    <mergeCell ref="G223:P225"/>
    <mergeCell ref="Q223:AN223"/>
    <mergeCell ref="AO223:BL223"/>
    <mergeCell ref="Q224:U225"/>
    <mergeCell ref="V224:Y225"/>
    <mergeCell ref="Z224:AI224"/>
    <mergeCell ref="AJ224:AN225"/>
    <mergeCell ref="AO224:AS225"/>
    <mergeCell ref="AK218:AP218"/>
    <mergeCell ref="AQ218:AV218"/>
    <mergeCell ref="AW218:BA218"/>
    <mergeCell ref="BB218:BF218"/>
    <mergeCell ref="BG218:BL218"/>
    <mergeCell ref="A221:BL221"/>
    <mergeCell ref="AK219:AP219"/>
    <mergeCell ref="AQ219:AV219"/>
    <mergeCell ref="AW219:BA219"/>
    <mergeCell ref="BB219:BF219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T224:AW225"/>
    <mergeCell ref="AX224:BG224"/>
    <mergeCell ref="BH224:BL225"/>
    <mergeCell ref="Z225:AD225"/>
    <mergeCell ref="AE225:AI225"/>
    <mergeCell ref="AX225:BB225"/>
    <mergeCell ref="BC225:BG225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G234:S234"/>
    <mergeCell ref="T234:Y234"/>
    <mergeCell ref="Z234:AD234"/>
    <mergeCell ref="AE234:AJ234"/>
    <mergeCell ref="AK234:AP234"/>
    <mergeCell ref="AQ234:AV234"/>
    <mergeCell ref="AW234:BD234"/>
    <mergeCell ref="BE234:BL234"/>
    <mergeCell ref="A230:BL230"/>
    <mergeCell ref="A231:BL231"/>
    <mergeCell ref="A232:F233"/>
    <mergeCell ref="G232:S233"/>
    <mergeCell ref="T232:Y233"/>
    <mergeCell ref="Z232:AD233"/>
    <mergeCell ref="AE232:AJ233"/>
    <mergeCell ref="AK232:AP233"/>
    <mergeCell ref="AQ232:AV233"/>
    <mergeCell ref="AW232:BD233"/>
    <mergeCell ref="A252:AA252"/>
    <mergeCell ref="AH252:AP252"/>
    <mergeCell ref="AU252:BF252"/>
    <mergeCell ref="AH253:AP253"/>
    <mergeCell ref="AU253:BF253"/>
    <mergeCell ref="A31:D31"/>
    <mergeCell ref="E31:T31"/>
    <mergeCell ref="U31:Y31"/>
    <mergeCell ref="Z31:AD31"/>
    <mergeCell ref="AE31:AH31"/>
    <mergeCell ref="A245:BL245"/>
    <mergeCell ref="A249:AA249"/>
    <mergeCell ref="AH249:AP249"/>
    <mergeCell ref="AU249:BF249"/>
    <mergeCell ref="AH250:AP250"/>
    <mergeCell ref="AU250:BF250"/>
    <mergeCell ref="AW236:BD236"/>
    <mergeCell ref="BE236:BL236"/>
    <mergeCell ref="A239:BL239"/>
    <mergeCell ref="A240:BL240"/>
    <mergeCell ref="A243:BL243"/>
    <mergeCell ref="A244:BL244"/>
    <mergeCell ref="AW237:BD237"/>
    <mergeCell ref="BE237:BL237"/>
    <mergeCell ref="AQ235:AV235"/>
    <mergeCell ref="AW235:BD235"/>
    <mergeCell ref="BE235:BL235"/>
    <mergeCell ref="A236:F236"/>
    <mergeCell ref="G236:S236"/>
    <mergeCell ref="T236:Y236"/>
    <mergeCell ref="Z236:AD236"/>
    <mergeCell ref="AE236:AJ236"/>
    <mergeCell ref="BQ31:BT31"/>
    <mergeCell ref="BU31:BY31"/>
    <mergeCell ref="A32:D32"/>
    <mergeCell ref="E32:T32"/>
    <mergeCell ref="U32:Y32"/>
    <mergeCell ref="Z32:AD32"/>
    <mergeCell ref="AE32:AH32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AW40:BA40"/>
    <mergeCell ref="BB40:BF40"/>
    <mergeCell ref="BG40:BK40"/>
    <mergeCell ref="AW38:BA38"/>
    <mergeCell ref="BB38:BF38"/>
    <mergeCell ref="BG38:BK38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BL54:BP54"/>
    <mergeCell ref="BQ54:BT54"/>
    <mergeCell ref="BU54:BY54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B94:BF94"/>
    <mergeCell ref="BG94:BK94"/>
    <mergeCell ref="BL94:BP94"/>
    <mergeCell ref="BQ94:BT94"/>
    <mergeCell ref="BU94:BY94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A71:D71"/>
    <mergeCell ref="E71:W71"/>
    <mergeCell ref="X71:AB71"/>
    <mergeCell ref="AC71:AG71"/>
    <mergeCell ref="AU113:AY113"/>
    <mergeCell ref="AZ113:BD113"/>
    <mergeCell ref="BE113:BI113"/>
    <mergeCell ref="BJ113:BN113"/>
    <mergeCell ref="BO113:BS113"/>
    <mergeCell ref="BT113:BX113"/>
    <mergeCell ref="A113:C113"/>
    <mergeCell ref="D113:P113"/>
    <mergeCell ref="Q113:U113"/>
    <mergeCell ref="V113:AE113"/>
    <mergeCell ref="AF113:AJ113"/>
    <mergeCell ref="AK113:AO113"/>
    <mergeCell ref="AP113:AT113"/>
    <mergeCell ref="A103:C103"/>
    <mergeCell ref="D103:T103"/>
    <mergeCell ref="U103:Y103"/>
    <mergeCell ref="Z103:AD103"/>
    <mergeCell ref="AE103:AI103"/>
    <mergeCell ref="AJ103:AN103"/>
    <mergeCell ref="AO103:AS103"/>
    <mergeCell ref="BE111:BI111"/>
    <mergeCell ref="BJ111:BN111"/>
    <mergeCell ref="BO111:BS111"/>
    <mergeCell ref="BT111:BX111"/>
    <mergeCell ref="D112:P112"/>
    <mergeCell ref="Q112:U112"/>
    <mergeCell ref="V112:AE112"/>
    <mergeCell ref="AF112:AJ112"/>
    <mergeCell ref="AK112:AO112"/>
    <mergeCell ref="BT110:BX110"/>
    <mergeCell ref="A111:C111"/>
    <mergeCell ref="D111:P111"/>
    <mergeCell ref="BT117:BX117"/>
    <mergeCell ref="A115:C115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6:BX116"/>
    <mergeCell ref="BT115:BX115"/>
    <mergeCell ref="AP118:AT118"/>
    <mergeCell ref="AU118:AY118"/>
    <mergeCell ref="AZ118:BD118"/>
    <mergeCell ref="AP116:AT116"/>
    <mergeCell ref="AU116:AY116"/>
    <mergeCell ref="AZ116:BD116"/>
    <mergeCell ref="BE116:BI116"/>
    <mergeCell ref="BJ116:BN116"/>
    <mergeCell ref="BO116:BS116"/>
    <mergeCell ref="BE115:BI115"/>
    <mergeCell ref="BJ115:BN115"/>
    <mergeCell ref="BO115:BS115"/>
    <mergeCell ref="A116:C116"/>
    <mergeCell ref="D116:P116"/>
    <mergeCell ref="Q116:U116"/>
    <mergeCell ref="V116:AE116"/>
    <mergeCell ref="AF116:AJ116"/>
    <mergeCell ref="AK116:AO116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A133:C133"/>
    <mergeCell ref="D133:P133"/>
    <mergeCell ref="Q133:U133"/>
    <mergeCell ref="V133:AE133"/>
    <mergeCell ref="AF133:AJ133"/>
    <mergeCell ref="AK133:AO133"/>
    <mergeCell ref="BT125:BX12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P131:AT131"/>
    <mergeCell ref="AU131:AY131"/>
    <mergeCell ref="AZ131:BD131"/>
    <mergeCell ref="BE131:BI131"/>
    <mergeCell ref="AP130:AT130"/>
    <mergeCell ref="AU130:AY130"/>
    <mergeCell ref="AZ130:BD130"/>
    <mergeCell ref="BE130:BI130"/>
    <mergeCell ref="A131:C131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7:AT137"/>
    <mergeCell ref="AU137:AY137"/>
    <mergeCell ref="AZ137:BD137"/>
    <mergeCell ref="BE137:BI137"/>
    <mergeCell ref="A135:C135"/>
    <mergeCell ref="D135:P135"/>
    <mergeCell ref="Q135:U135"/>
    <mergeCell ref="V135:AE135"/>
    <mergeCell ref="AF135:AJ135"/>
    <mergeCell ref="AK135:AO135"/>
    <mergeCell ref="A137:C137"/>
    <mergeCell ref="D137:P137"/>
    <mergeCell ref="Q137:U137"/>
    <mergeCell ref="V137:AE137"/>
    <mergeCell ref="AF137:AJ137"/>
    <mergeCell ref="AK137:AO137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6:AT136"/>
    <mergeCell ref="AU136:AY136"/>
    <mergeCell ref="AZ136:BD136"/>
    <mergeCell ref="BE136:BI136"/>
    <mergeCell ref="A138:C138"/>
    <mergeCell ref="D138:P138"/>
    <mergeCell ref="Q138:U138"/>
    <mergeCell ref="V138:AE138"/>
    <mergeCell ref="AF138:AJ138"/>
    <mergeCell ref="AK138:AO138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5:AT145"/>
    <mergeCell ref="AU145:AY145"/>
    <mergeCell ref="AZ145:BD145"/>
    <mergeCell ref="BE145:BI145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BI155:BM155"/>
    <mergeCell ref="BN155:BR155"/>
    <mergeCell ref="A156:T156"/>
    <mergeCell ref="U156:Y156"/>
    <mergeCell ref="Z156:AD156"/>
    <mergeCell ref="AE156:AI156"/>
    <mergeCell ref="AJ156:AN156"/>
    <mergeCell ref="AO156:AS156"/>
    <mergeCell ref="AT156:AX156"/>
    <mergeCell ref="AY156:BC156"/>
    <mergeCell ref="BN154:BR154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A154:T154"/>
    <mergeCell ref="U154:Y154"/>
    <mergeCell ref="Z154:AD154"/>
    <mergeCell ref="AE154:AI154"/>
    <mergeCell ref="AJ154:AN154"/>
    <mergeCell ref="AO154:AS154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A169:C169"/>
    <mergeCell ref="D169:V169"/>
    <mergeCell ref="W169:Y169"/>
    <mergeCell ref="Z169:AB169"/>
    <mergeCell ref="AC169:AE169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BJ170:BL170"/>
    <mergeCell ref="A171:C171"/>
    <mergeCell ref="D171:V171"/>
    <mergeCell ref="W171:Y171"/>
    <mergeCell ref="Z171:AB171"/>
    <mergeCell ref="AC171:AE171"/>
    <mergeCell ref="AF171:AH171"/>
    <mergeCell ref="AI171:AK171"/>
    <mergeCell ref="AL171:AN171"/>
    <mergeCell ref="AO171:AQ171"/>
    <mergeCell ref="AR170:AT170"/>
    <mergeCell ref="AU170:AW170"/>
    <mergeCell ref="AX170:AZ170"/>
    <mergeCell ref="BA170:BC170"/>
    <mergeCell ref="BD170:BF170"/>
    <mergeCell ref="BG170:BI170"/>
    <mergeCell ref="BJ169:BL169"/>
    <mergeCell ref="A170:C170"/>
    <mergeCell ref="D170:V170"/>
    <mergeCell ref="W170:Y170"/>
    <mergeCell ref="Z170:AB170"/>
    <mergeCell ref="AC170:AE170"/>
    <mergeCell ref="AF170:AH170"/>
    <mergeCell ref="AI170:AK170"/>
    <mergeCell ref="AL170:AN170"/>
    <mergeCell ref="AO170:AQ170"/>
    <mergeCell ref="AR169:AT169"/>
    <mergeCell ref="AU169:AW169"/>
    <mergeCell ref="AX169:AZ169"/>
    <mergeCell ref="BA169:BC169"/>
    <mergeCell ref="BD169:BF169"/>
    <mergeCell ref="BG169:BI169"/>
    <mergeCell ref="BJ172:BL172"/>
    <mergeCell ref="A173:C173"/>
    <mergeCell ref="D173:V173"/>
    <mergeCell ref="W173:Y173"/>
    <mergeCell ref="Z173:AB173"/>
    <mergeCell ref="AC173:AE173"/>
    <mergeCell ref="AF173:AH173"/>
    <mergeCell ref="AI173:AK173"/>
    <mergeCell ref="AL173:AN173"/>
    <mergeCell ref="AO173:AQ173"/>
    <mergeCell ref="AR172:AT172"/>
    <mergeCell ref="AU172:AW172"/>
    <mergeCell ref="AX172:AZ172"/>
    <mergeCell ref="BA172:BC172"/>
    <mergeCell ref="BD172:BF172"/>
    <mergeCell ref="BG172:BI172"/>
    <mergeCell ref="BJ171:BL171"/>
    <mergeCell ref="A172:C172"/>
    <mergeCell ref="D172:V172"/>
    <mergeCell ref="W172:Y172"/>
    <mergeCell ref="Z172:AB172"/>
    <mergeCell ref="AC172:AE172"/>
    <mergeCell ref="AF172:AH172"/>
    <mergeCell ref="AI172:AK172"/>
    <mergeCell ref="AL172:AN172"/>
    <mergeCell ref="AO172:AQ172"/>
    <mergeCell ref="AR171:AT171"/>
    <mergeCell ref="AU171:AW171"/>
    <mergeCell ref="AX171:AZ171"/>
    <mergeCell ref="BA171:BC171"/>
    <mergeCell ref="BD171:BF171"/>
    <mergeCell ref="BG171:BI171"/>
    <mergeCell ref="BJ174:BL174"/>
    <mergeCell ref="AR174:AT174"/>
    <mergeCell ref="AU174:AW174"/>
    <mergeCell ref="AX174:AZ174"/>
    <mergeCell ref="BA174:BC174"/>
    <mergeCell ref="BD174:BF174"/>
    <mergeCell ref="BG174:BI174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  <mergeCell ref="AK194:AO194"/>
    <mergeCell ref="AP194:AT194"/>
    <mergeCell ref="AU194:AY194"/>
    <mergeCell ref="AZ194:BD194"/>
    <mergeCell ref="A194:F194"/>
    <mergeCell ref="G194:S194"/>
    <mergeCell ref="T194:Z194"/>
    <mergeCell ref="AA194:AE194"/>
    <mergeCell ref="AF194:AJ194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Z193:BD193"/>
    <mergeCell ref="AU191:AY191"/>
    <mergeCell ref="A237:F237"/>
    <mergeCell ref="G237:S237"/>
    <mergeCell ref="T237:Y237"/>
    <mergeCell ref="Z237:AD237"/>
    <mergeCell ref="AE237:AJ237"/>
    <mergeCell ref="AK237:AP237"/>
    <mergeCell ref="AQ237:AV237"/>
    <mergeCell ref="BG219:BL219"/>
    <mergeCell ref="A219:F219"/>
    <mergeCell ref="G219:S219"/>
    <mergeCell ref="T219:Y219"/>
    <mergeCell ref="Z219:AD219"/>
    <mergeCell ref="AE219:AJ219"/>
    <mergeCell ref="BK204:BO204"/>
    <mergeCell ref="BP204:BS204"/>
    <mergeCell ref="A204:M204"/>
    <mergeCell ref="N204:U204"/>
    <mergeCell ref="V204:Z204"/>
    <mergeCell ref="AA204:AE204"/>
    <mergeCell ref="AF204:AI204"/>
    <mergeCell ref="AJ204:AN204"/>
    <mergeCell ref="AO204:AR204"/>
    <mergeCell ref="AK236:AP236"/>
    <mergeCell ref="AQ236:AV236"/>
    <mergeCell ref="A235:F235"/>
    <mergeCell ref="G235:S235"/>
    <mergeCell ref="T235:Y235"/>
    <mergeCell ref="Z235:AD235"/>
    <mergeCell ref="AE235:AJ235"/>
    <mergeCell ref="AK235:AP235"/>
    <mergeCell ref="BE232:BL233"/>
    <mergeCell ref="A234:F234"/>
  </mergeCells>
  <conditionalFormatting sqref="A168 A102">
    <cfRule type="cellIs" dxfId="58" priority="64" stopIfTrue="1" operator="equal">
      <formula>A101</formula>
    </cfRule>
  </conditionalFormatting>
  <conditionalFormatting sqref="A112:C112 A132:C132">
    <cfRule type="cellIs" dxfId="57" priority="65" stopIfTrue="1" operator="equal">
      <formula>A111</formula>
    </cfRule>
    <cfRule type="cellIs" dxfId="56" priority="66" stopIfTrue="1" operator="equal">
      <formula>0</formula>
    </cfRule>
  </conditionalFormatting>
  <conditionalFormatting sqref="A94">
    <cfRule type="cellIs" dxfId="55" priority="63" stopIfTrue="1" operator="equal">
      <formula>A93</formula>
    </cfRule>
  </conditionalFormatting>
  <conditionalFormatting sqref="A104">
    <cfRule type="cellIs" dxfId="54" priority="68" stopIfTrue="1" operator="equal">
      <formula>A102</formula>
    </cfRule>
  </conditionalFormatting>
  <conditionalFormatting sqref="A103">
    <cfRule type="cellIs" dxfId="53" priority="61" stopIfTrue="1" operator="equal">
      <formula>A102</formula>
    </cfRule>
  </conditionalFormatting>
  <conditionalFormatting sqref="A169">
    <cfRule type="cellIs" dxfId="52" priority="7" stopIfTrue="1" operator="equal">
      <formula>A168</formula>
    </cfRule>
  </conditionalFormatting>
  <conditionalFormatting sqref="A113:C113">
    <cfRule type="cellIs" dxfId="51" priority="58" stopIfTrue="1" operator="equal">
      <formula>A112</formula>
    </cfRule>
    <cfRule type="cellIs" dxfId="50" priority="59" stopIfTrue="1" operator="equal">
      <formula>0</formula>
    </cfRule>
  </conditionalFormatting>
  <conditionalFormatting sqref="A117:C117">
    <cfRule type="cellIs" dxfId="49" priority="56" stopIfTrue="1" operator="equal">
      <formula>A113</formula>
    </cfRule>
    <cfRule type="cellIs" dxfId="48" priority="57" stopIfTrue="1" operator="equal">
      <formula>0</formula>
    </cfRule>
  </conditionalFormatting>
  <conditionalFormatting sqref="A116:C116">
    <cfRule type="cellIs" dxfId="47" priority="52" stopIfTrue="1" operator="equal">
      <formula>A115</formula>
    </cfRule>
    <cfRule type="cellIs" dxfId="46" priority="53" stopIfTrue="1" operator="equal">
      <formula>0</formula>
    </cfRule>
  </conditionalFormatting>
  <conditionalFormatting sqref="A118:C118">
    <cfRule type="cellIs" dxfId="45" priority="50" stopIfTrue="1" operator="equal">
      <formula>A116</formula>
    </cfRule>
    <cfRule type="cellIs" dxfId="44" priority="51" stopIfTrue="1" operator="equal">
      <formula>0</formula>
    </cfRule>
  </conditionalFormatting>
  <conditionalFormatting sqref="A119:C119">
    <cfRule type="cellIs" dxfId="43" priority="48" stopIfTrue="1" operator="equal">
      <formula>A118</formula>
    </cfRule>
    <cfRule type="cellIs" dxfId="42" priority="49" stopIfTrue="1" operator="equal">
      <formula>0</formula>
    </cfRule>
  </conditionalFormatting>
  <conditionalFormatting sqref="A120:C120">
    <cfRule type="cellIs" dxfId="41" priority="46" stopIfTrue="1" operator="equal">
      <formula>A119</formula>
    </cfRule>
    <cfRule type="cellIs" dxfId="40" priority="47" stopIfTrue="1" operator="equal">
      <formula>0</formula>
    </cfRule>
  </conditionalFormatting>
  <conditionalFormatting sqref="A121:C121">
    <cfRule type="cellIs" dxfId="39" priority="44" stopIfTrue="1" operator="equal">
      <formula>A120</formula>
    </cfRule>
    <cfRule type="cellIs" dxfId="38" priority="45" stopIfTrue="1" operator="equal">
      <formula>0</formula>
    </cfRule>
  </conditionalFormatting>
  <conditionalFormatting sqref="A122:C122">
    <cfRule type="cellIs" dxfId="37" priority="42" stopIfTrue="1" operator="equal">
      <formula>A121</formula>
    </cfRule>
    <cfRule type="cellIs" dxfId="36" priority="43" stopIfTrue="1" operator="equal">
      <formula>0</formula>
    </cfRule>
  </conditionalFormatting>
  <conditionalFormatting sqref="A123:C123">
    <cfRule type="cellIs" dxfId="35" priority="40" stopIfTrue="1" operator="equal">
      <formula>A122</formula>
    </cfRule>
    <cfRule type="cellIs" dxfId="34" priority="41" stopIfTrue="1" operator="equal">
      <formula>0</formula>
    </cfRule>
  </conditionalFormatting>
  <conditionalFormatting sqref="A124:C124">
    <cfRule type="cellIs" dxfId="33" priority="38" stopIfTrue="1" operator="equal">
      <formula>A123</formula>
    </cfRule>
    <cfRule type="cellIs" dxfId="32" priority="39" stopIfTrue="1" operator="equal">
      <formula>0</formula>
    </cfRule>
  </conditionalFormatting>
  <conditionalFormatting sqref="A125:C125">
    <cfRule type="cellIs" dxfId="31" priority="36" stopIfTrue="1" operator="equal">
      <formula>A124</formula>
    </cfRule>
    <cfRule type="cellIs" dxfId="30" priority="37" stopIfTrue="1" operator="equal">
      <formula>0</formula>
    </cfRule>
  </conditionalFormatting>
  <conditionalFormatting sqref="A133:C133">
    <cfRule type="cellIs" dxfId="29" priority="32" stopIfTrue="1" operator="equal">
      <formula>A132</formula>
    </cfRule>
    <cfRule type="cellIs" dxfId="28" priority="33" stopIfTrue="1" operator="equal">
      <formula>0</formula>
    </cfRule>
  </conditionalFormatting>
  <conditionalFormatting sqref="A137:C137">
    <cfRule type="cellIs" dxfId="27" priority="30" stopIfTrue="1" operator="equal">
      <formula>A133</formula>
    </cfRule>
    <cfRule type="cellIs" dxfId="26" priority="31" stopIfTrue="1" operator="equal">
      <formula>0</formula>
    </cfRule>
  </conditionalFormatting>
  <conditionalFormatting sqref="A136:C136">
    <cfRule type="cellIs" dxfId="25" priority="26" stopIfTrue="1" operator="equal">
      <formula>A135</formula>
    </cfRule>
    <cfRule type="cellIs" dxfId="24" priority="27" stopIfTrue="1" operator="equal">
      <formula>0</formula>
    </cfRule>
  </conditionalFormatting>
  <conditionalFormatting sqref="A138:C138">
    <cfRule type="cellIs" dxfId="23" priority="24" stopIfTrue="1" operator="equal">
      <formula>A136</formula>
    </cfRule>
    <cfRule type="cellIs" dxfId="22" priority="25" stopIfTrue="1" operator="equal">
      <formula>0</formula>
    </cfRule>
  </conditionalFormatting>
  <conditionalFormatting sqref="A139:C139">
    <cfRule type="cellIs" dxfId="21" priority="22" stopIfTrue="1" operator="equal">
      <formula>A138</formula>
    </cfRule>
    <cfRule type="cellIs" dxfId="20" priority="23" stopIfTrue="1" operator="equal">
      <formula>0</formula>
    </cfRule>
  </conditionalFormatting>
  <conditionalFormatting sqref="A140:C140">
    <cfRule type="cellIs" dxfId="19" priority="20" stopIfTrue="1" operator="equal">
      <formula>A139</formula>
    </cfRule>
    <cfRule type="cellIs" dxfId="18" priority="21" stopIfTrue="1" operator="equal">
      <formula>0</formula>
    </cfRule>
  </conditionalFormatting>
  <conditionalFormatting sqref="A141:C141">
    <cfRule type="cellIs" dxfId="17" priority="18" stopIfTrue="1" operator="equal">
      <formula>A140</formula>
    </cfRule>
    <cfRule type="cellIs" dxfId="16" priority="19" stopIfTrue="1" operator="equal">
      <formula>0</formula>
    </cfRule>
  </conditionalFormatting>
  <conditionalFormatting sqref="A142:C142">
    <cfRule type="cellIs" dxfId="15" priority="16" stopIfTrue="1" operator="equal">
      <formula>A141</formula>
    </cfRule>
    <cfRule type="cellIs" dxfId="14" priority="17" stopIfTrue="1" operator="equal">
      <formula>0</formula>
    </cfRule>
  </conditionalFormatting>
  <conditionalFormatting sqref="A143:C143">
    <cfRule type="cellIs" dxfId="13" priority="14" stopIfTrue="1" operator="equal">
      <formula>A142</formula>
    </cfRule>
    <cfRule type="cellIs" dxfId="12" priority="15" stopIfTrue="1" operator="equal">
      <formula>0</formula>
    </cfRule>
  </conditionalFormatting>
  <conditionalFormatting sqref="A144:C144">
    <cfRule type="cellIs" dxfId="11" priority="12" stopIfTrue="1" operator="equal">
      <formula>A143</formula>
    </cfRule>
    <cfRule type="cellIs" dxfId="10" priority="13" stopIfTrue="1" operator="equal">
      <formula>0</formula>
    </cfRule>
  </conditionalFormatting>
  <conditionalFormatting sqref="A145:C145">
    <cfRule type="cellIs" dxfId="9" priority="10" stopIfTrue="1" operator="equal">
      <formula>A144</formula>
    </cfRule>
    <cfRule type="cellIs" dxfId="8" priority="11" stopIfTrue="1" operator="equal">
      <formula>0</formula>
    </cfRule>
  </conditionalFormatting>
  <conditionalFormatting sqref="A170">
    <cfRule type="cellIs" dxfId="7" priority="6" stopIfTrue="1" operator="equal">
      <formula>A169</formula>
    </cfRule>
  </conditionalFormatting>
  <conditionalFormatting sqref="A171">
    <cfRule type="cellIs" dxfId="6" priority="5" stopIfTrue="1" operator="equal">
      <formula>A170</formula>
    </cfRule>
  </conditionalFormatting>
  <conditionalFormatting sqref="A172">
    <cfRule type="cellIs" dxfId="5" priority="4" stopIfTrue="1" operator="equal">
      <formula>A171</formula>
    </cfRule>
  </conditionalFormatting>
  <conditionalFormatting sqref="A173">
    <cfRule type="cellIs" dxfId="4" priority="3" stopIfTrue="1" operator="equal">
      <formula>A172</formula>
    </cfRule>
  </conditionalFormatting>
  <conditionalFormatting sqref="A174">
    <cfRule type="cellIs" dxfId="3" priority="2" stopIfTrue="1" operator="equal">
      <formula>A173</formula>
    </cfRule>
  </conditionalFormatting>
  <conditionalFormatting sqref="A93">
    <cfRule type="cellIs" dxfId="2" priority="69" stopIfTrue="1" operator="equal">
      <formula>A89</formula>
    </cfRule>
  </conditionalFormatting>
  <conditionalFormatting sqref="A115:C115 A135:C135">
    <cfRule type="cellIs" dxfId="1" priority="70" stopIfTrue="1" operator="equal">
      <formula>A117</formula>
    </cfRule>
    <cfRule type="cellIs" dxfId="0" priority="71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КПК1115032</vt:lpstr>
      <vt:lpstr>'Додаток2 КПК1115032'!Область_друку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2021-03-02T11:09:19Z</dcterms:modified>
</cp:coreProperties>
</file>