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ЗАПИТИ  ПЦМ\"/>
    </mc:Choice>
  </mc:AlternateContent>
  <bookViews>
    <workbookView xWindow="0" yWindow="0" windowWidth="19200" windowHeight="6530"/>
  </bookViews>
  <sheets>
    <sheet name="Додаток2 КПК1115031" sheetId="6" r:id="rId1"/>
  </sheets>
  <definedNames>
    <definedName name="_xlnm.Print_Area" localSheetId="0">'Додаток2 КПК1115031'!$A$1:$BY$373</definedName>
  </definedNames>
  <calcPr calcId="152511"/>
</workbook>
</file>

<file path=xl/calcChain.xml><?xml version="1.0" encoding="utf-8"?>
<calcChain xmlns="http://schemas.openxmlformats.org/spreadsheetml/2006/main">
  <c r="AS285" i="6" l="1"/>
  <c r="AJ285" i="6"/>
  <c r="AA285" i="6"/>
  <c r="V285" i="6"/>
  <c r="AO231" i="6" l="1"/>
  <c r="AO232" i="6" l="1"/>
  <c r="BT197" i="6"/>
  <c r="BO197" i="6"/>
  <c r="BJ197" i="6"/>
  <c r="BJ191" i="6"/>
  <c r="BT191" i="6" s="1"/>
  <c r="BJ187" i="6"/>
  <c r="BJ186" i="6" l="1"/>
  <c r="BT186" i="6" s="1"/>
  <c r="BJ184" i="6"/>
  <c r="BO182" i="6" l="1"/>
  <c r="BO192" i="6" s="1"/>
  <c r="BJ180" i="6" l="1"/>
  <c r="BJ182" i="6"/>
  <c r="BJ192" i="6" l="1"/>
  <c r="BT182" i="6"/>
  <c r="BT192" i="6" s="1"/>
  <c r="BL38" i="6" l="1"/>
  <c r="BU38" i="6" s="1"/>
  <c r="BB38" i="6"/>
  <c r="AX38" i="6"/>
  <c r="AE38" i="6"/>
  <c r="AI38" i="6" s="1"/>
  <c r="BQ38" i="6" l="1"/>
  <c r="BL144" i="6"/>
  <c r="BL73" i="6"/>
  <c r="BL37" i="6"/>
  <c r="AO336" i="6" l="1"/>
  <c r="AT322" i="6"/>
  <c r="AT323" i="6"/>
  <c r="AT324" i="6"/>
  <c r="AT325" i="6"/>
  <c r="AT326" i="6"/>
  <c r="AT328" i="6"/>
  <c r="AT329" i="6"/>
  <c r="AT330" i="6"/>
  <c r="AT331" i="6"/>
  <c r="AT332" i="6"/>
  <c r="AT333" i="6"/>
  <c r="AT334" i="6"/>
  <c r="AT335" i="6"/>
  <c r="AT336" i="6"/>
  <c r="AT327" i="6"/>
  <c r="BQ144" i="6"/>
  <c r="BQ148" i="6"/>
  <c r="BU149" i="6"/>
  <c r="AI149" i="6"/>
  <c r="BQ147" i="6"/>
  <c r="BU147" i="6"/>
  <c r="BQ146" i="6"/>
  <c r="BU146" i="6"/>
  <c r="BL75" i="6" l="1"/>
  <c r="BQ76" i="6"/>
  <c r="BQ37" i="6"/>
  <c r="BQ39" i="6" s="1"/>
  <c r="BU37" i="6"/>
  <c r="BT195" i="6" l="1"/>
  <c r="BT194" i="6"/>
  <c r="BT187" i="6"/>
  <c r="BJ179" i="6"/>
  <c r="BT185" i="6"/>
  <c r="BT184" i="6"/>
  <c r="BJ185" i="6"/>
  <c r="BT179" i="6" l="1"/>
  <c r="BJ190" i="6"/>
  <c r="BT190" i="6" s="1"/>
  <c r="AU249" i="6"/>
  <c r="BJ181" i="6" l="1"/>
  <c r="BT181" i="6" s="1"/>
  <c r="BT180" i="6"/>
  <c r="AL249" i="6" l="1"/>
  <c r="Z249" i="6"/>
  <c r="W249" i="6"/>
  <c r="AU248" i="6"/>
  <c r="AL248" i="6"/>
  <c r="AI248" i="6"/>
  <c r="W248" i="6"/>
  <c r="AL246" i="6"/>
  <c r="AI246" i="6"/>
  <c r="Z246" i="6"/>
  <c r="W246" i="6"/>
  <c r="AL245" i="6"/>
  <c r="AI245" i="6"/>
  <c r="Z245" i="6"/>
  <c r="W245" i="6"/>
  <c r="AE232" i="6"/>
  <c r="AO233" i="6"/>
  <c r="AE233" i="6"/>
  <c r="U233" i="6"/>
  <c r="AE231" i="6"/>
  <c r="U231" i="6"/>
  <c r="AO230" i="6"/>
  <c r="AO235" i="6" s="1"/>
  <c r="AE230" i="6"/>
  <c r="U230" i="6"/>
  <c r="BG39" i="6"/>
  <c r="BG77" i="6" s="1"/>
  <c r="BE261" i="6" l="1"/>
  <c r="BE262" i="6" s="1"/>
  <c r="AL247" i="6"/>
  <c r="Z247" i="6"/>
  <c r="W247" i="6"/>
  <c r="U232" i="6"/>
  <c r="Z36" i="6"/>
  <c r="AX250" i="6" l="1"/>
  <c r="Z248" i="6"/>
  <c r="AT232" i="6"/>
  <c r="AJ232" i="6"/>
  <c r="Z232" i="6"/>
  <c r="AT230" i="6"/>
  <c r="AJ230" i="6"/>
  <c r="Z230" i="6"/>
  <c r="BJ178" i="6"/>
  <c r="BG135" i="6"/>
  <c r="BG150" i="6" s="1"/>
  <c r="BL72" i="6"/>
  <c r="BL69" i="6"/>
  <c r="BL67" i="6"/>
  <c r="BL66" i="6"/>
  <c r="BL65" i="6"/>
  <c r="BL63" i="6"/>
  <c r="BL60" i="6"/>
  <c r="BL59" i="6"/>
  <c r="BL58" i="6"/>
  <c r="BJ189" i="6" l="1"/>
  <c r="BT189" i="6" s="1"/>
  <c r="BL34" i="6"/>
  <c r="BL32" i="6"/>
  <c r="Z250" i="6" l="1"/>
  <c r="AC250" i="6"/>
  <c r="AF250" i="6"/>
  <c r="AI250" i="6"/>
  <c r="AL250" i="6"/>
  <c r="AO250" i="6"/>
  <c r="AR250" i="6"/>
  <c r="AU250" i="6"/>
  <c r="W250" i="6"/>
  <c r="Z235" i="6"/>
  <c r="AE235" i="6"/>
  <c r="AJ235" i="6"/>
  <c r="AT235" i="6"/>
  <c r="U235" i="6"/>
  <c r="AK178" i="6"/>
  <c r="AP178" i="6" s="1"/>
  <c r="AF178" i="6"/>
  <c r="BQ74" i="6"/>
  <c r="BQ75" i="6"/>
  <c r="BQ73" i="6"/>
  <c r="BL77" i="6"/>
  <c r="AE37" i="6"/>
  <c r="AE39" i="6" s="1"/>
  <c r="AE74" i="6"/>
  <c r="AE75" i="6"/>
  <c r="AE76" i="6"/>
  <c r="AE73" i="6"/>
  <c r="BU36" i="6"/>
  <c r="BL31" i="6"/>
  <c r="BU35" i="6"/>
  <c r="BU33" i="6"/>
  <c r="BU34" i="6"/>
  <c r="BU32" i="6"/>
  <c r="AI32" i="6"/>
  <c r="AI33" i="6"/>
  <c r="AI34" i="6"/>
  <c r="AI35" i="6"/>
  <c r="AI36" i="6"/>
  <c r="Z31" i="6"/>
  <c r="Z39" i="6" s="1"/>
  <c r="AI39" i="6" s="1"/>
  <c r="BU31" i="6" l="1"/>
  <c r="BO196" i="6"/>
  <c r="BT196" i="6" s="1"/>
  <c r="BL135" i="6"/>
  <c r="BL150" i="6" s="1"/>
  <c r="BQ77" i="6"/>
  <c r="AE77" i="6"/>
  <c r="AI31" i="6"/>
  <c r="BL39" i="6"/>
  <c r="AK260" i="6"/>
  <c r="BU135" i="6" l="1"/>
  <c r="BJ261" i="6"/>
  <c r="BJ262" i="6" s="1"/>
  <c r="BO178" i="6"/>
  <c r="BT178" i="6" s="1"/>
  <c r="BB32" i="6"/>
  <c r="BB33" i="6"/>
  <c r="BB34" i="6"/>
  <c r="BB35" i="6"/>
  <c r="BB36" i="6"/>
  <c r="AX133" i="6" l="1"/>
  <c r="BB134" i="6"/>
  <c r="AX37" i="6" l="1"/>
  <c r="AX39" i="6" s="1"/>
  <c r="AS39" i="6"/>
  <c r="AI30" i="6" l="1"/>
  <c r="AI3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85" i="6"/>
  <c r="AI135" i="6"/>
  <c r="AI136" i="6"/>
  <c r="AI137" i="6"/>
  <c r="AI138" i="6"/>
  <c r="AI139" i="6"/>
  <c r="AI140" i="6"/>
  <c r="AI141" i="6"/>
  <c r="AI142" i="6"/>
  <c r="AI143" i="6"/>
  <c r="AI144" i="6"/>
  <c r="AI145" i="6"/>
  <c r="AI148" i="6"/>
  <c r="AI150" i="6"/>
  <c r="AE145" i="6"/>
  <c r="AX145" i="6"/>
  <c r="BB145" i="6" s="1"/>
  <c r="BU145" i="6"/>
  <c r="AX144" i="6" l="1"/>
  <c r="AE144" i="6"/>
  <c r="BB135" i="6"/>
  <c r="AE143" i="6"/>
  <c r="AE142" i="6"/>
  <c r="AE141" i="6"/>
  <c r="AE140" i="6"/>
  <c r="AE138" i="6"/>
  <c r="AE139" i="6"/>
  <c r="AE137" i="6"/>
  <c r="AE136" i="6"/>
  <c r="BB37" i="6"/>
  <c r="BB31" i="6"/>
  <c r="AE150" i="6" l="1"/>
  <c r="BH336" i="6"/>
  <c r="AJ336" i="6"/>
  <c r="BH335" i="6"/>
  <c r="AJ335" i="6"/>
  <c r="BH334" i="6"/>
  <c r="AJ334" i="6"/>
  <c r="BH333" i="6"/>
  <c r="AJ333" i="6"/>
  <c r="BH332" i="6"/>
  <c r="AJ332" i="6"/>
  <c r="BH331" i="6"/>
  <c r="AJ331" i="6"/>
  <c r="BH330" i="6"/>
  <c r="AJ330" i="6"/>
  <c r="BH329" i="6"/>
  <c r="AJ329" i="6"/>
  <c r="BH328" i="6"/>
  <c r="AJ328" i="6"/>
  <c r="BH327" i="6"/>
  <c r="AJ327" i="6"/>
  <c r="BH326" i="6"/>
  <c r="AJ326" i="6"/>
  <c r="BH325" i="6"/>
  <c r="AJ325" i="6"/>
  <c r="BH324" i="6"/>
  <c r="AJ324" i="6"/>
  <c r="BH323" i="6"/>
  <c r="AJ323" i="6"/>
  <c r="BH322" i="6"/>
  <c r="AJ322" i="6"/>
  <c r="BG313" i="6"/>
  <c r="AQ313" i="6"/>
  <c r="BG312" i="6"/>
  <c r="AQ312" i="6"/>
  <c r="BG311" i="6"/>
  <c r="AQ311" i="6"/>
  <c r="BG310" i="6"/>
  <c r="AQ310" i="6"/>
  <c r="BG309" i="6"/>
  <c r="AQ309" i="6"/>
  <c r="BG308" i="6"/>
  <c r="AQ308" i="6"/>
  <c r="BG307" i="6"/>
  <c r="AQ307" i="6"/>
  <c r="BG306" i="6"/>
  <c r="AQ306" i="6"/>
  <c r="BG305" i="6"/>
  <c r="AQ305" i="6"/>
  <c r="BG304" i="6"/>
  <c r="AQ304" i="6"/>
  <c r="BG303" i="6"/>
  <c r="AQ303" i="6"/>
  <c r="BG302" i="6"/>
  <c r="AQ302" i="6"/>
  <c r="BG301" i="6"/>
  <c r="AQ301" i="6"/>
  <c r="BG300" i="6"/>
  <c r="AQ300" i="6"/>
  <c r="BG299" i="6"/>
  <c r="AQ299" i="6"/>
  <c r="AZ271" i="6"/>
  <c r="AK271" i="6"/>
  <c r="AZ270" i="6"/>
  <c r="AK270" i="6"/>
  <c r="BO262" i="6"/>
  <c r="AZ262" i="6"/>
  <c r="AK262" i="6"/>
  <c r="BO261" i="6"/>
  <c r="AZ261" i="6"/>
  <c r="AK261" i="6"/>
  <c r="BD167" i="6"/>
  <c r="AJ167" i="6"/>
  <c r="BD166" i="6"/>
  <c r="AJ166" i="6"/>
  <c r="BD165" i="6"/>
  <c r="AJ165" i="6"/>
  <c r="BD164" i="6"/>
  <c r="AJ164" i="6"/>
  <c r="BD163" i="6"/>
  <c r="AJ163" i="6"/>
  <c r="BD162" i="6"/>
  <c r="AJ162" i="6"/>
  <c r="BD161" i="6"/>
  <c r="AJ161" i="6"/>
  <c r="BD160" i="6"/>
  <c r="AJ160" i="6"/>
  <c r="BD159" i="6"/>
  <c r="AJ159" i="6"/>
  <c r="BD158" i="6"/>
  <c r="AJ158" i="6"/>
  <c r="BU150" i="6"/>
  <c r="BB150" i="6"/>
  <c r="BU148" i="6"/>
  <c r="BU144" i="6"/>
  <c r="BB144" i="6"/>
  <c r="BU143" i="6"/>
  <c r="BU142" i="6"/>
  <c r="BU141" i="6"/>
  <c r="BB141" i="6"/>
  <c r="BU140" i="6"/>
  <c r="BB140" i="6"/>
  <c r="BU139" i="6"/>
  <c r="BU138" i="6"/>
  <c r="BB138" i="6"/>
  <c r="BG120" i="6"/>
  <c r="AM120" i="6"/>
  <c r="BG112" i="6"/>
  <c r="AM112" i="6"/>
  <c r="BG111" i="6"/>
  <c r="AM111" i="6"/>
  <c r="BG110" i="6"/>
  <c r="AM110" i="6"/>
  <c r="BG109" i="6"/>
  <c r="AM109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U85" i="6"/>
  <c r="BB85" i="6"/>
  <c r="BU77" i="6"/>
  <c r="BB77" i="6"/>
  <c r="BU76" i="6"/>
  <c r="BB76" i="6"/>
  <c r="BU75" i="6"/>
  <c r="BB75" i="6"/>
  <c r="BU74" i="6"/>
  <c r="BB74" i="6"/>
  <c r="BU73" i="6"/>
  <c r="BB73" i="6"/>
  <c r="BU72" i="6"/>
  <c r="BB72" i="6"/>
  <c r="BU71" i="6"/>
  <c r="BB71" i="6"/>
  <c r="BU70" i="6"/>
  <c r="BB70" i="6"/>
  <c r="BU69" i="6"/>
  <c r="BB69" i="6"/>
  <c r="BU68" i="6"/>
  <c r="BB68" i="6"/>
  <c r="BU67" i="6"/>
  <c r="BB67" i="6"/>
  <c r="BU66" i="6"/>
  <c r="BB66" i="6"/>
  <c r="BU65" i="6"/>
  <c r="BB65" i="6"/>
  <c r="BU64" i="6"/>
  <c r="BB64" i="6"/>
  <c r="BU63" i="6"/>
  <c r="BB63" i="6"/>
  <c r="BU62" i="6"/>
  <c r="BB62" i="6"/>
  <c r="BU61" i="6"/>
  <c r="BB61" i="6"/>
  <c r="BU60" i="6"/>
  <c r="BB60" i="6"/>
  <c r="BU59" i="6"/>
  <c r="BB59" i="6"/>
  <c r="BU58" i="6"/>
  <c r="BB58" i="6"/>
  <c r="BG48" i="6"/>
  <c r="AM48" i="6"/>
  <c r="BG47" i="6"/>
  <c r="AM47" i="6"/>
  <c r="BU30" i="6"/>
  <c r="BU39" i="6" s="1"/>
  <c r="BB30" i="6"/>
  <c r="BB39" i="6" s="1"/>
</calcChain>
</file>

<file path=xl/sharedStrings.xml><?xml version="1.0" encoding="utf-8"?>
<sst xmlns="http://schemas.openxmlformats.org/spreadsheetml/2006/main" count="831" uniqueCount="327">
  <si>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</si>
  <si>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</si>
  <si>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</si>
  <si>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</si>
  <si>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</si>
  <si>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</si>
  <si>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</si>
  <si>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</si>
  <si>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</si>
  <si>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</si>
  <si>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</si>
  <si>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</si>
  <si>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</si>
  <si>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</si>
  <si>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</si>
  <si>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</si>
  <si>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</si>
  <si>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</si>
  <si>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</si>
  <si>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</si>
  <si>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</si>
  <si>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</si>
  <si>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</si>
  <si>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</si>
  <si>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</si>
  <si>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</si>
  <si>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</si>
  <si>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</si>
  <si>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</si>
  <si>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</si>
  <si>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</si>
  <si>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</si>
  <si>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</si>
  <si>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</si>
  <si>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</si>
  <si>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</si>
  <si>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</si>
  <si>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</si>
  <si>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</si>
  <si>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</si>
  <si>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</si>
  <si>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</si>
  <si>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</si>
  <si>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</si>
  <si>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</si>
  <si>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</si>
  <si>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</si>
  <si>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</si>
  <si>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</si>
  <si>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</si>
  <si>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</si>
  <si>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</si>
  <si>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</si>
  <si>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</si>
  <si>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</si>
  <si>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</si>
  <si>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</si>
  <si>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</si>
  <si>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</si>
  <si>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</si>
  <si>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</si>
  <si>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</si>
  <si>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</si>
  <si>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</si>
  <si>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</si>
  <si>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</si>
  <si>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</si>
  <si>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</si>
  <si>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</si>
  <si>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</si>
  <si>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</si>
  <si>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</si>
  <si>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</si>
  <si>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</si>
  <si>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</si>
  <si>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</si>
  <si>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</si>
  <si>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</si>
  <si>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</si>
  <si>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</si>
  <si>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</si>
  <si>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</si>
  <si>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</si>
  <si>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</si>
  <si>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</si>
  <si>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</si>
  <si>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</si>
  <si>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</si>
  <si>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</si>
  <si>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</si>
  <si>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</si>
  <si>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</si>
  <si>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</si>
  <si>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</si>
  <si>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</si>
  <si>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</si>
  <si>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</si>
  <si>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</si>
  <si>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</si>
  <si>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</si>
  <si>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</si>
  <si>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</si>
  <si>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</si>
  <si>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</si>
  <si>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</si>
  <si>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</si>
  <si>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</si>
  <si>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</si>
  <si>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</si>
  <si>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</si>
  <si>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</si>
  <si>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</si>
  <si>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</si>
  <si>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</si>
  <si>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</si>
  <si>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</si>
  <si>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</si>
  <si>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</si>
  <si>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</si>
  <si>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</si>
  <si>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</si>
  <si>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</si>
  <si>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</si>
  <si>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</si>
  <si>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</si>
  <si>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</si>
  <si>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</si>
  <si>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</si>
  <si>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</si>
  <si>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</si>
  <si>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</si>
  <si>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</si>
  <si>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</si>
  <si>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</si>
  <si>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</si>
  <si>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</si>
  <si>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</si>
  <si>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</si>
  <si>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</si>
  <si>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</si>
  <si>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</si>
  <si>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</si>
  <si>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</si>
  <si>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</si>
  <si>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</si>
  <si>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</si>
  <si>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</si>
  <si>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</si>
  <si>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</si>
  <si>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</si>
  <si>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</si>
  <si>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</si>
  <si>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</si>
  <si>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</si>
  <si>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</si>
  <si>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</si>
  <si>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</si>
  <si>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</si>
  <si>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</si>
  <si>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</si>
  <si>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</si>
  <si>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</si>
  <si>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</si>
  <si>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</si>
  <si>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</si>
  <si>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</si>
  <si>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</si>
  <si>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</si>
  <si>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</si>
  <si>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</si>
  <si>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</si>
  <si>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</si>
  <si>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</si>
  <si>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</si>
  <si>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</si>
  <si>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</si>
  <si>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</si>
  <si>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</si>
  <si>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</si>
  <si>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</si>
  <si>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</si>
  <si>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</si>
  <si>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</si>
  <si>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</si>
  <si>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</si>
  <si>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</si>
  <si>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</si>
  <si>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</si>
  <si>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</si>
  <si>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затрат</t>
  </si>
  <si>
    <t xml:space="preserve">formula=RC[-16]+RC[-8]                          </t>
  </si>
  <si>
    <t>од.</t>
  </si>
  <si>
    <t>зведення планів по мережі, штатах</t>
  </si>
  <si>
    <t>зведені кошториси</t>
  </si>
  <si>
    <t>осіб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</si>
  <si>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</si>
  <si>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</si>
  <si>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</si>
  <si>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</si>
  <si>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>продукту</t>
  </si>
  <si>
    <t>кількість</t>
  </si>
  <si>
    <t xml:space="preserve">     журнал обліку_x000D_
          змагань</t>
  </si>
  <si>
    <t>розрахунки до кошторису</t>
  </si>
  <si>
    <t>ефективності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</si>
  <si>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</si>
  <si>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</si>
  <si>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 xml:space="preserve">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</si>
  <si>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</si>
  <si>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якості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</si>
  <si>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</si>
  <si>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відс.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</si>
  <si>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</si>
  <si>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</si>
  <si>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</si>
  <si>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Премії</t>
  </si>
  <si>
    <t>доплати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</si>
  <si>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</si>
  <si>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</si>
  <si>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</si>
  <si>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</si>
  <si>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</si>
  <si>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Управління молоді та спорту Хмельницької міської ради</t>
  </si>
  <si>
    <t>Начальник управління</t>
  </si>
  <si>
    <t>Завідувач фінансового сектору</t>
  </si>
  <si>
    <t>Сергій РЕМЕЗ</t>
  </si>
  <si>
    <t>Олена  ШКЛЯРЕВСЬКА</t>
  </si>
  <si>
    <t>22771264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</si>
  <si>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</si>
  <si>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</si>
  <si>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</si>
  <si>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</si>
  <si>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</si>
  <si>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</si>
  <si>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</si>
  <si>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</si>
  <si>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</si>
  <si>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</si>
  <si>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</si>
  <si>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</si>
  <si>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</si>
  <si>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</si>
  <si>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</si>
  <si>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</si>
  <si>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</si>
  <si>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</si>
  <si>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</si>
  <si>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</si>
  <si>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</si>
  <si>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</si>
  <si>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</si>
  <si>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</si>
  <si>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</si>
  <si>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</si>
  <si>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</si>
  <si>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</si>
  <si>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</si>
  <si>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</si>
  <si>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</si>
  <si>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</si>
  <si>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</si>
  <si>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</si>
  <si>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</si>
  <si>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</si>
  <si>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</si>
  <si>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Утримання та навчально-тренувальна робота комунальних дитячо-юнацьких спортивних шкіл</t>
  </si>
  <si>
    <t>Управлiння молодi та спорту Хмельницької мiської ради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</si>
  <si>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</si>
  <si>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</si>
  <si>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</si>
  <si>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</si>
  <si>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</si>
  <si>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</si>
  <si>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</si>
  <si>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</si>
  <si>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</si>
  <si>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Створення належних умов для функціонування ДЮСШ</t>
  </si>
  <si>
    <t xml:space="preserve">Виготовлення проектно-кошторисної документації  "Капітального ремонту даху спортивного комплексу по вул. Спортивній, 16, м. Хмельницький" </t>
  </si>
  <si>
    <t xml:space="preserve">Виготовлення проектно-кошторисної документації на об’єкт: «Реконструкція системи освітлення футбольного поля на території СК «Поділля» ДЮСШ №1 по вул. Проскурівській, 81 в м. Хмельницькому". </t>
  </si>
  <si>
    <t>Програма бюджетування за участі громадськості (Бюджет участі) міста Хмельницького (із змінами і доповненнями)</t>
  </si>
  <si>
    <t xml:space="preserve"> Коригування робочого проєкту " Реконструкція котельні під спортивні приміщення на СК "Поділля" по вул. Проскурівській, 81"</t>
  </si>
  <si>
    <t>Виготовлення ПКД "Реконструкція футбольного поля під штучним покриттям по вул. Спортивній, 17</t>
  </si>
  <si>
    <t xml:space="preserve">Реконструкція футбольного поля під штучним покриттям Хмельницької дитячо-юнацької спортивної школи №1 по вул. Спортивній, 17 в м. Хмельницькому </t>
  </si>
  <si>
    <t xml:space="preserve">Реконструкція системи газопостачання «Технічне переоснащення існуючих газових мереж з зміною ВОГ теплогенераторної ДЮСШ №1 по вул. Спортивна, 17 в м.Хмельницький» </t>
  </si>
  <si>
    <t>Реконструкція котельні під спортивні приміщення на СК "Поділля"  ДЮСШ №1 по вул. Проскурівській, 81 в м.Хмельницькому</t>
  </si>
  <si>
    <t>Оновлення матеріально-технічної бази ДЮСШ</t>
  </si>
  <si>
    <t xml:space="preserve">Продовження "Реконструкції футбольного поля під штучним покриттям Хмельницької дитячо-юнацької спортивної школи №1 по вул. Спортивній, 17 в м. Хмельницький" </t>
  </si>
  <si>
    <t>Капітальний ремонт баскетбольного майданчику в парку Франка за адресою вул. Проскурівська, 66 в м. Хмельницький</t>
  </si>
  <si>
    <t xml:space="preserve">Капітальний ремонт даху спортивного комплексу по вул. Спортивній, 16 в м. Хмельницький </t>
  </si>
  <si>
    <t xml:space="preserve"> 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                вул. Паркова, 4 у м. Хмельницький  </t>
  </si>
  <si>
    <t>кількість комунальних дитячо-юнацьких спортивних шкіл</t>
  </si>
  <si>
    <t>обсяг витрат на утримання комунальних дитячо-юнацьких спортивних шкіл</t>
  </si>
  <si>
    <t>грн</t>
  </si>
  <si>
    <t>кількість штатних працівників комунальних дитячо-юнацьких спортивних шкіл</t>
  </si>
  <si>
    <t>у тому числі тренерів</t>
  </si>
  <si>
    <t>кількість учнів комунальних дитячо-юнацьких спортивних шкіл</t>
  </si>
  <si>
    <t>кількість учнів,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</si>
  <si>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</si>
  <si>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</si>
  <si>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</si>
  <si>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</si>
  <si>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Рішення десятої сесії ХМР
№25 від 15.12.2021 р.</t>
  </si>
  <si>
    <t>22564000000</t>
  </si>
  <si>
    <t>Обов’язкові виплати</t>
  </si>
  <si>
    <t>Інші доплати та надбавки</t>
  </si>
  <si>
    <t>Матеріальна допомога</t>
  </si>
  <si>
    <t>Спеціалісти</t>
  </si>
  <si>
    <t>Медичний персонал</t>
  </si>
  <si>
    <t>Обслуговуючий персонал</t>
  </si>
  <si>
    <t>Адмінперсонал</t>
  </si>
  <si>
    <t>Комплексна програма реалізації молодіжної політики та розвитку фізичної культури і спорту у м.Хмельницькому на 2017-2021 роки</t>
  </si>
  <si>
    <t xml:space="preserve"> Конституція України;  Бюджетний кодекс; Закон «Про місцеве самоврядування в Україні», Про сприяння соціальному становленню та розвитку молоді в Україні;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роки.</t>
  </si>
  <si>
    <r>
      <t xml:space="preserve">    </t>
    </r>
    <r>
      <rPr>
        <sz val="10"/>
        <rFont val="Times New Roman"/>
        <family val="1"/>
        <charset val="204"/>
      </rPr>
      <t xml:space="preserve">Головною ціллю управління молоді та спорту залишається реалізація державної політики у сфері фізичної культури та спорту, виконання програм, здійснення заходів спрямованих на забезпечення розвитку фізичної культури і спорту в  Хмельницькій теротиріальній громаді, зміцнення матеріально-технічної бази для занять фізичною культурою і спортом в навчальних закладах, дитячо-юнацьких спортивних школах, місцях масового відпочинку мешканців міста та підвищення рівня охоплення громадян фізкультурно-оздоровчою і спортивно-масовою роботою.	_x000D_ Касові видатки за 2021 рік по загальному фонду - 47 084,0 тис.грн; по спеціальному фонду - 9 656,0 тис.грн; власні надходження - 2 151,0 тис.грн. Капітальні придбання: мультифункціональний coworking-простір для ДЮСШ № 1; настільний теніс від любителів до чемпіонів; Khmelnytskyi family fest 2021 для ДЮСШ № 3; котел димохідний газовий для ДЮСШ № 4, велосипед для треку - 2 шт., велосипед шосейний – 1 шт., човен спортивний байдарка-одиночка для ДЮСШ № 4 ; системна командна POLAR TEM PRO для командних видів спорту для ДЮСШ № 1; пересувні платформи П-ІІІ для верхніх телекамер СК «Поділля» для ДЮСШ № 1; чотири контейнери для забезпечення навчально-тренувального процесу команд регбі, футболу та відділення легкої атлетики для ДЮСШ № 1; газонокосарка на СК «Поділля» для ДЮСШ  №1; спортивного обладнання для занять з фізичної підготовки для ДЮСШ № 3; бензинової мотокоси для ДЮСШ № 3;  боксерський ринг для ДЮСШ № 1 «Авангард».
     Управлінню  молоді та спорту підпорядковані:_x000D_ Хмельницька дитячо-юнацька спортивна школа №1;_x000D_  Хмельницька дитячо-юнацька спортивна школа №3;_x000D_ Хмельницька дитячо-юнацька спортивна школа №4; Хмельницька ДЮСШ "Авангард"._x000D_
</t>
    </r>
  </si>
  <si>
    <t>Тренерсько-викладацький склад в т.ч. інструктора-методисти</t>
  </si>
  <si>
    <t>обсяг витрат на оздоровлення дітей у літніх спортивно-оздоровчих таборахз денним перебуванням</t>
  </si>
  <si>
    <t>розрахунок</t>
  </si>
  <si>
    <t>середні витрати на оздоровлення однієї дитини у літніх спортивно-оздоровчих таборах з денним перебуванням</t>
  </si>
  <si>
    <t xml:space="preserve">кількість дітей, яких планується оздоровити у літніх спортивно-оздоровчих таборахз денним перебуванням 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</si>
  <si>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</si>
  <si>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Хмельницький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</si>
  <si>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</si>
  <si>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рішення позачергової сесії ХМР від 29.12.2016 року №1</t>
  </si>
  <si>
    <t>Кошти, що передаються із загального фонду до бюджету розвитку (спеціального фонду)</t>
  </si>
  <si>
    <t>рішення десятої сесії ХМР
від 15.12.2021 року №25</t>
  </si>
  <si>
    <t>2021-2023</t>
  </si>
  <si>
    <t>Коригування  ПКД "Реконструкція футбольного поля під штучним покриттям  Хмельницької дитячо-юнацької спортивної школи №1  по вул.Спортивній,17 в м.Хмельницькому"</t>
  </si>
  <si>
    <t>Реконструкція футбольного поля під штучним покриттям  Хмельницької дитячо-юнацької спортивної школи №1  по вул.Спортивній,17 в м.Хмельницькому</t>
  </si>
  <si>
    <t xml:space="preserve"> Коригування проектно-кошторисної документації виготовленної  на об'єкт "Капітальний ремонт даху спортивного комплексу по вул. Спортивній, 16, в м. Хмельницький"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</si>
</sst>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right" vertical="center" wrapText="1"/>
    </xf>
    <xf numFmtId="0" fontId="16" fillId="0" borderId="1" xfId="0" applyNumberFormat="1" applyFont="1" applyBorder="1" applyAlignment="1">
      <alignment horizontal="right" vertical="center" wrapText="1"/>
    </xf>
    <xf numFmtId="0" fontId="16" fillId="0" borderId="2" xfId="0" applyNumberFormat="1" applyFont="1" applyBorder="1" applyAlignment="1">
      <alignment horizontal="right" vertical="center" wrapText="1"/>
    </xf>
    <xf numFmtId="0" fontId="16" fillId="0" borderId="3" xfId="0" applyNumberFormat="1" applyFont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1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74"/>
  <sheetViews>
    <sheetView tabSelected="1" topLeftCell="A272" zoomScaleNormal="100" workbookViewId="0">
      <selection activeCell="A260" sqref="A260:F260"/>
    </sheetView>
  </sheetViews>
  <sheetFormatPr defaultRowHeight="12.5" x14ac:dyDescent="0.25"/>
  <cols>
    <col min="1" max="29" width="2.81640625" customWidth="1"/>
    <col min="30" max="30" width="2.7265625" customWidth="1"/>
    <col min="31" max="34" width="2.81640625" customWidth="1"/>
    <col min="35" max="35" width="5.1796875" customWidth="1"/>
    <col min="36" max="78" width="2.81640625" customWidth="1"/>
    <col min="79" max="79" width="4" hidden="1" customWidth="1"/>
    <col min="80" max="80" width="9" bestFit="1" customWidth="1"/>
  </cols>
  <sheetData>
    <row r="1" spans="1:79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63" t="s">
        <v>114</v>
      </c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1:79" ht="14.25" customHeight="1" x14ac:dyDescent="0.25">
      <c r="A2" s="64" t="s">
        <v>251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4" spans="1:79" ht="14.15" customHeight="1" x14ac:dyDescent="0.25">
      <c r="A4" s="9" t="s">
        <v>155</v>
      </c>
      <c r="B4" s="65" t="s">
        <v>221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"/>
      <c r="AH4" s="67">
        <v>11</v>
      </c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"/>
      <c r="AT4" s="68" t="s">
        <v>226</v>
      </c>
      <c r="AU4" s="67"/>
      <c r="AV4" s="67"/>
      <c r="AW4" s="67"/>
      <c r="AX4" s="67"/>
      <c r="AY4" s="67"/>
      <c r="AZ4" s="67"/>
      <c r="BA4" s="67"/>
      <c r="BB4" s="13"/>
      <c r="BC4" s="6"/>
      <c r="BD4" s="6"/>
      <c r="BE4" s="10"/>
      <c r="BF4" s="10"/>
      <c r="BG4" s="10"/>
      <c r="BH4" s="10"/>
      <c r="BI4" s="10"/>
      <c r="BJ4" s="10"/>
      <c r="BK4" s="10"/>
      <c r="BL4" s="10"/>
    </row>
    <row r="5" spans="1:79" ht="24" customHeight="1" x14ac:dyDescent="0.2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5"/>
      <c r="AH5" s="70" t="s">
        <v>157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5"/>
      <c r="AT5" s="70" t="s">
        <v>153</v>
      </c>
      <c r="AU5" s="70"/>
      <c r="AV5" s="70"/>
      <c r="AW5" s="70"/>
      <c r="AX5" s="70"/>
      <c r="AY5" s="70"/>
      <c r="AZ5" s="70"/>
      <c r="BA5" s="70"/>
      <c r="BB5" s="11"/>
      <c r="BC5" s="5"/>
      <c r="BD5" s="5"/>
      <c r="BE5" s="11"/>
      <c r="BF5" s="11"/>
      <c r="BG5" s="11"/>
      <c r="BH5" s="11"/>
      <c r="BI5" s="11"/>
      <c r="BJ5" s="11"/>
      <c r="BK5" s="11"/>
      <c r="BL5" s="11"/>
    </row>
    <row r="6" spans="1:79" x14ac:dyDescent="0.25">
      <c r="BE6" s="12"/>
      <c r="BF6" s="12"/>
      <c r="BG6" s="12"/>
      <c r="BH6" s="12"/>
      <c r="BI6" s="12"/>
      <c r="BJ6" s="12"/>
      <c r="BK6" s="12"/>
      <c r="BL6" s="12"/>
    </row>
    <row r="7" spans="1:79" ht="14.15" customHeight="1" x14ac:dyDescent="0.25">
      <c r="A7" s="9" t="s">
        <v>158</v>
      </c>
      <c r="B7" s="65" t="s">
        <v>265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"/>
      <c r="AH7" s="67">
        <v>111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13"/>
      <c r="BC7" s="68" t="s">
        <v>226</v>
      </c>
      <c r="BD7" s="67"/>
      <c r="BE7" s="67"/>
      <c r="BF7" s="67"/>
      <c r="BG7" s="67"/>
      <c r="BH7" s="67"/>
      <c r="BI7" s="67"/>
      <c r="BJ7" s="67"/>
      <c r="BK7" s="13"/>
      <c r="BL7" s="10"/>
      <c r="BM7" s="14"/>
      <c r="BN7" s="14"/>
      <c r="BO7" s="14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69" t="s">
        <v>151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5"/>
      <c r="AH8" s="70" t="s">
        <v>159</v>
      </c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11"/>
      <c r="BC8" s="70" t="s">
        <v>153</v>
      </c>
      <c r="BD8" s="70"/>
      <c r="BE8" s="70"/>
      <c r="BF8" s="70"/>
      <c r="BG8" s="70"/>
      <c r="BH8" s="70"/>
      <c r="BI8" s="70"/>
      <c r="BJ8" s="70"/>
      <c r="BK8" s="19"/>
      <c r="BL8" s="11"/>
      <c r="BM8" s="14"/>
      <c r="BN8" s="14"/>
      <c r="BO8" s="14"/>
      <c r="BP8" s="11"/>
      <c r="BQ8" s="11"/>
      <c r="BR8" s="11"/>
      <c r="BS8" s="11"/>
      <c r="BT8" s="11"/>
      <c r="BU8" s="11"/>
      <c r="BV8" s="11"/>
      <c r="BW8" s="11"/>
    </row>
    <row r="10" spans="1:79" ht="28" customHeight="1" x14ac:dyDescent="0.25">
      <c r="A10" s="9" t="s">
        <v>160</v>
      </c>
      <c r="B10" s="67">
        <v>1115031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N10" s="67">
        <v>5031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13"/>
      <c r="AA10" s="74" t="s">
        <v>266</v>
      </c>
      <c r="AB10" s="74"/>
      <c r="AC10" s="74"/>
      <c r="AD10" s="74"/>
      <c r="AE10" s="74"/>
      <c r="AF10" s="74"/>
      <c r="AG10" s="74"/>
      <c r="AH10" s="74"/>
      <c r="AI10" s="74"/>
      <c r="AJ10" s="13"/>
      <c r="AK10" s="75" t="s">
        <v>264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18"/>
      <c r="BL10" s="68" t="s">
        <v>301</v>
      </c>
      <c r="BM10" s="67"/>
      <c r="BN10" s="67"/>
      <c r="BO10" s="67"/>
      <c r="BP10" s="67"/>
      <c r="BQ10" s="67"/>
      <c r="BR10" s="67"/>
      <c r="BS10" s="67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70" t="s">
        <v>161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N11" s="70" t="s">
        <v>163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1"/>
      <c r="AA11" s="76" t="s">
        <v>164</v>
      </c>
      <c r="AB11" s="76"/>
      <c r="AC11" s="76"/>
      <c r="AD11" s="76"/>
      <c r="AE11" s="76"/>
      <c r="AF11" s="76"/>
      <c r="AG11" s="76"/>
      <c r="AH11" s="76"/>
      <c r="AI11" s="76"/>
      <c r="AJ11" s="11"/>
      <c r="AK11" s="77" t="s">
        <v>162</v>
      </c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17"/>
      <c r="BL11" s="70" t="s">
        <v>154</v>
      </c>
      <c r="BM11" s="70"/>
      <c r="BN11" s="70"/>
      <c r="BO11" s="70"/>
      <c r="BP11" s="70"/>
      <c r="BQ11" s="70"/>
      <c r="BR11" s="70"/>
      <c r="BS11" s="70"/>
      <c r="BT11" s="11"/>
      <c r="BU11" s="11"/>
      <c r="BV11" s="11"/>
      <c r="BW11" s="11"/>
      <c r="BX11" s="11"/>
      <c r="BY11" s="11"/>
      <c r="BZ11" s="11"/>
      <c r="CA11" s="11"/>
    </row>
    <row r="13" spans="1:79" ht="14.25" customHeight="1" x14ac:dyDescent="0.25">
      <c r="A13" s="52" t="s">
        <v>252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</row>
    <row r="14" spans="1:79" ht="14.25" customHeight="1" x14ac:dyDescent="0.25">
      <c r="A14" s="52" t="s">
        <v>144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</row>
    <row r="15" spans="1:79" ht="42" customHeight="1" x14ac:dyDescent="0.25">
      <c r="A15" s="71" t="s">
        <v>220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73" t="s">
        <v>145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</row>
    <row r="18" spans="1:79" ht="19.5" customHeight="1" x14ac:dyDescent="0.25">
      <c r="A18" s="71" t="s">
        <v>267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</row>
    <row r="19" spans="1:79" ht="15" hidden="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52" t="s">
        <v>146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</row>
    <row r="21" spans="1:79" ht="28" customHeight="1" x14ac:dyDescent="0.25">
      <c r="A21" s="71" t="s">
        <v>310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52" t="s">
        <v>147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</row>
    <row r="24" spans="1:79" ht="14.25" customHeight="1" x14ac:dyDescent="0.25">
      <c r="A24" s="78" t="s">
        <v>237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5">
      <c r="A25" s="79" t="s">
        <v>227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</row>
    <row r="26" spans="1:79" s="27" customFormat="1" ht="18" customHeight="1" x14ac:dyDescent="0.25">
      <c r="A26" s="56" t="s">
        <v>2</v>
      </c>
      <c r="B26" s="57"/>
      <c r="C26" s="57"/>
      <c r="D26" s="58"/>
      <c r="E26" s="56" t="s">
        <v>19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62" t="s">
        <v>228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 t="s">
        <v>231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 t="s">
        <v>238</v>
      </c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</row>
    <row r="27" spans="1:79" s="27" customFormat="1" ht="36" customHeight="1" x14ac:dyDescent="0.25">
      <c r="A27" s="59"/>
      <c r="B27" s="60"/>
      <c r="C27" s="60"/>
      <c r="D27" s="61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3" t="s">
        <v>4</v>
      </c>
      <c r="V27" s="44"/>
      <c r="W27" s="44"/>
      <c r="X27" s="44"/>
      <c r="Y27" s="45"/>
      <c r="Z27" s="43" t="s">
        <v>3</v>
      </c>
      <c r="AA27" s="44"/>
      <c r="AB27" s="44"/>
      <c r="AC27" s="44"/>
      <c r="AD27" s="45"/>
      <c r="AE27" s="43" t="s">
        <v>115</v>
      </c>
      <c r="AF27" s="44"/>
      <c r="AG27" s="44"/>
      <c r="AH27" s="45"/>
      <c r="AI27" s="43" t="s">
        <v>5</v>
      </c>
      <c r="AJ27" s="44"/>
      <c r="AK27" s="44"/>
      <c r="AL27" s="44"/>
      <c r="AM27" s="45"/>
      <c r="AN27" s="43" t="s">
        <v>4</v>
      </c>
      <c r="AO27" s="44"/>
      <c r="AP27" s="44"/>
      <c r="AQ27" s="44"/>
      <c r="AR27" s="45"/>
      <c r="AS27" s="43" t="s">
        <v>3</v>
      </c>
      <c r="AT27" s="44"/>
      <c r="AU27" s="44"/>
      <c r="AV27" s="44"/>
      <c r="AW27" s="45"/>
      <c r="AX27" s="43" t="s">
        <v>115</v>
      </c>
      <c r="AY27" s="44"/>
      <c r="AZ27" s="44"/>
      <c r="BA27" s="45"/>
      <c r="BB27" s="43" t="s">
        <v>95</v>
      </c>
      <c r="BC27" s="44"/>
      <c r="BD27" s="44"/>
      <c r="BE27" s="44"/>
      <c r="BF27" s="45"/>
      <c r="BG27" s="43" t="s">
        <v>4</v>
      </c>
      <c r="BH27" s="44"/>
      <c r="BI27" s="44"/>
      <c r="BJ27" s="44"/>
      <c r="BK27" s="45"/>
      <c r="BL27" s="43" t="s">
        <v>3</v>
      </c>
      <c r="BM27" s="44"/>
      <c r="BN27" s="44"/>
      <c r="BO27" s="44"/>
      <c r="BP27" s="45"/>
      <c r="BQ27" s="43" t="s">
        <v>115</v>
      </c>
      <c r="BR27" s="44"/>
      <c r="BS27" s="44"/>
      <c r="BT27" s="45"/>
      <c r="BU27" s="43" t="s">
        <v>96</v>
      </c>
      <c r="BV27" s="44"/>
      <c r="BW27" s="44"/>
      <c r="BX27" s="44"/>
      <c r="BY27" s="45"/>
    </row>
    <row r="28" spans="1:79" s="26" customFormat="1" ht="12.65" customHeight="1" x14ac:dyDescent="0.25">
      <c r="A28" s="49">
        <v>1</v>
      </c>
      <c r="B28" s="50"/>
      <c r="C28" s="50"/>
      <c r="D28" s="51"/>
      <c r="E28" s="49">
        <v>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>
        <v>3</v>
      </c>
      <c r="V28" s="50"/>
      <c r="W28" s="50"/>
      <c r="X28" s="50"/>
      <c r="Y28" s="51"/>
      <c r="Z28" s="49">
        <v>4</v>
      </c>
      <c r="AA28" s="50"/>
      <c r="AB28" s="50"/>
      <c r="AC28" s="50"/>
      <c r="AD28" s="51"/>
      <c r="AE28" s="49">
        <v>5</v>
      </c>
      <c r="AF28" s="50"/>
      <c r="AG28" s="50"/>
      <c r="AH28" s="51"/>
      <c r="AI28" s="49">
        <v>6</v>
      </c>
      <c r="AJ28" s="50"/>
      <c r="AK28" s="50"/>
      <c r="AL28" s="50"/>
      <c r="AM28" s="51"/>
      <c r="AN28" s="49">
        <v>7</v>
      </c>
      <c r="AO28" s="50"/>
      <c r="AP28" s="50"/>
      <c r="AQ28" s="50"/>
      <c r="AR28" s="51"/>
      <c r="AS28" s="49">
        <v>8</v>
      </c>
      <c r="AT28" s="50"/>
      <c r="AU28" s="50"/>
      <c r="AV28" s="50"/>
      <c r="AW28" s="51"/>
      <c r="AX28" s="49">
        <v>9</v>
      </c>
      <c r="AY28" s="50"/>
      <c r="AZ28" s="50"/>
      <c r="BA28" s="51"/>
      <c r="BB28" s="49">
        <v>10</v>
      </c>
      <c r="BC28" s="50"/>
      <c r="BD28" s="50"/>
      <c r="BE28" s="50"/>
      <c r="BF28" s="51"/>
      <c r="BG28" s="49">
        <v>11</v>
      </c>
      <c r="BH28" s="50"/>
      <c r="BI28" s="50"/>
      <c r="BJ28" s="50"/>
      <c r="BK28" s="51"/>
      <c r="BL28" s="49">
        <v>12</v>
      </c>
      <c r="BM28" s="50"/>
      <c r="BN28" s="50"/>
      <c r="BO28" s="50"/>
      <c r="BP28" s="51"/>
      <c r="BQ28" s="49">
        <v>13</v>
      </c>
      <c r="BR28" s="50"/>
      <c r="BS28" s="50"/>
      <c r="BT28" s="51"/>
      <c r="BU28" s="49">
        <v>14</v>
      </c>
      <c r="BV28" s="50"/>
      <c r="BW28" s="50"/>
      <c r="BX28" s="50"/>
      <c r="BY28" s="51"/>
    </row>
    <row r="29" spans="1:79" s="23" customFormat="1" ht="13.5" hidden="1" customHeight="1" x14ac:dyDescent="0.3">
      <c r="A29" s="35" t="s">
        <v>55</v>
      </c>
      <c r="B29" s="36"/>
      <c r="C29" s="36"/>
      <c r="D29" s="42"/>
      <c r="E29" s="35" t="s">
        <v>56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86" t="s">
        <v>64</v>
      </c>
      <c r="V29" s="87"/>
      <c r="W29" s="87"/>
      <c r="X29" s="87"/>
      <c r="Y29" s="88"/>
      <c r="Z29" s="86" t="s">
        <v>65</v>
      </c>
      <c r="AA29" s="87"/>
      <c r="AB29" s="87"/>
      <c r="AC29" s="87"/>
      <c r="AD29" s="88"/>
      <c r="AE29" s="35" t="s">
        <v>90</v>
      </c>
      <c r="AF29" s="36"/>
      <c r="AG29" s="36"/>
      <c r="AH29" s="42"/>
      <c r="AI29" s="80" t="s">
        <v>166</v>
      </c>
      <c r="AJ29" s="81"/>
      <c r="AK29" s="81"/>
      <c r="AL29" s="81"/>
      <c r="AM29" s="82"/>
      <c r="AN29" s="35" t="s">
        <v>66</v>
      </c>
      <c r="AO29" s="36"/>
      <c r="AP29" s="36"/>
      <c r="AQ29" s="36"/>
      <c r="AR29" s="42"/>
      <c r="AS29" s="35" t="s">
        <v>67</v>
      </c>
      <c r="AT29" s="36"/>
      <c r="AU29" s="36"/>
      <c r="AV29" s="36"/>
      <c r="AW29" s="42"/>
      <c r="AX29" s="35" t="s">
        <v>91</v>
      </c>
      <c r="AY29" s="36"/>
      <c r="AZ29" s="36"/>
      <c r="BA29" s="42"/>
      <c r="BB29" s="80" t="s">
        <v>166</v>
      </c>
      <c r="BC29" s="81"/>
      <c r="BD29" s="81"/>
      <c r="BE29" s="81"/>
      <c r="BF29" s="82"/>
      <c r="BG29" s="35" t="s">
        <v>57</v>
      </c>
      <c r="BH29" s="36"/>
      <c r="BI29" s="36"/>
      <c r="BJ29" s="36"/>
      <c r="BK29" s="42"/>
      <c r="BL29" s="35" t="s">
        <v>58</v>
      </c>
      <c r="BM29" s="36"/>
      <c r="BN29" s="36"/>
      <c r="BO29" s="36"/>
      <c r="BP29" s="42"/>
      <c r="BQ29" s="35" t="s">
        <v>92</v>
      </c>
      <c r="BR29" s="36"/>
      <c r="BS29" s="36"/>
      <c r="BT29" s="42"/>
      <c r="BU29" s="80" t="s">
        <v>166</v>
      </c>
      <c r="BV29" s="81"/>
      <c r="BW29" s="81"/>
      <c r="BX29" s="81"/>
      <c r="BY29" s="82"/>
      <c r="CA29" s="23" t="s">
        <v>21</v>
      </c>
    </row>
    <row r="30" spans="1:79" s="24" customFormat="1" ht="18.649999999999999" customHeight="1" x14ac:dyDescent="0.25">
      <c r="A30" s="35"/>
      <c r="B30" s="36"/>
      <c r="C30" s="36"/>
      <c r="D30" s="42"/>
      <c r="E30" s="83" t="s">
        <v>168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46">
        <v>47083957</v>
      </c>
      <c r="V30" s="46"/>
      <c r="W30" s="46"/>
      <c r="X30" s="46"/>
      <c r="Y30" s="46"/>
      <c r="Z30" s="46" t="s">
        <v>169</v>
      </c>
      <c r="AA30" s="46"/>
      <c r="AB30" s="46"/>
      <c r="AC30" s="46"/>
      <c r="AD30" s="46"/>
      <c r="AE30" s="31" t="s">
        <v>169</v>
      </c>
      <c r="AF30" s="32"/>
      <c r="AG30" s="32"/>
      <c r="AH30" s="33"/>
      <c r="AI30" s="31">
        <f>IF(ISNUMBER(U30),U30,0)+IF(ISNUMBER(Z30),Z30,0)</f>
        <v>47083957</v>
      </c>
      <c r="AJ30" s="32"/>
      <c r="AK30" s="32"/>
      <c r="AL30" s="32"/>
      <c r="AM30" s="33"/>
      <c r="AN30" s="31">
        <v>57335156</v>
      </c>
      <c r="AO30" s="32"/>
      <c r="AP30" s="32"/>
      <c r="AQ30" s="32"/>
      <c r="AR30" s="33"/>
      <c r="AS30" s="31" t="s">
        <v>169</v>
      </c>
      <c r="AT30" s="32"/>
      <c r="AU30" s="32"/>
      <c r="AV30" s="32"/>
      <c r="AW30" s="33"/>
      <c r="AX30" s="31" t="s">
        <v>169</v>
      </c>
      <c r="AY30" s="32"/>
      <c r="AZ30" s="32"/>
      <c r="BA30" s="33"/>
      <c r="BB30" s="31">
        <f>IF(ISNUMBER(AN30),AN30,0)+IF(ISNUMBER(AS30),AS30,0)</f>
        <v>57335156</v>
      </c>
      <c r="BC30" s="32"/>
      <c r="BD30" s="32"/>
      <c r="BE30" s="32"/>
      <c r="BF30" s="33"/>
      <c r="BG30" s="31">
        <v>59889005</v>
      </c>
      <c r="BH30" s="32"/>
      <c r="BI30" s="32"/>
      <c r="BJ30" s="32"/>
      <c r="BK30" s="33"/>
      <c r="BL30" s="31" t="s">
        <v>169</v>
      </c>
      <c r="BM30" s="32"/>
      <c r="BN30" s="32"/>
      <c r="BO30" s="32"/>
      <c r="BP30" s="33"/>
      <c r="BQ30" s="31" t="s">
        <v>169</v>
      </c>
      <c r="BR30" s="32"/>
      <c r="BS30" s="32"/>
      <c r="BT30" s="33"/>
      <c r="BU30" s="31">
        <f>IF(ISNUMBER(BG30),BG30,0)+IF(ISNUMBER(BL30),BL30,0)</f>
        <v>59889005</v>
      </c>
      <c r="BV30" s="32"/>
      <c r="BW30" s="32"/>
      <c r="BX30" s="32"/>
      <c r="BY30" s="33"/>
      <c r="CA30" s="24" t="s">
        <v>22</v>
      </c>
    </row>
    <row r="31" spans="1:79" s="24" customFormat="1" ht="30.65" customHeight="1" x14ac:dyDescent="0.25">
      <c r="A31" s="35"/>
      <c r="B31" s="36"/>
      <c r="C31" s="36"/>
      <c r="D31" s="42"/>
      <c r="E31" s="37" t="s">
        <v>268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46">
        <v>0</v>
      </c>
      <c r="V31" s="46"/>
      <c r="W31" s="46"/>
      <c r="X31" s="46"/>
      <c r="Y31" s="46"/>
      <c r="Z31" s="46">
        <f>Z32+Z33+Z34+Z35+Z36</f>
        <v>2621770</v>
      </c>
      <c r="AA31" s="46"/>
      <c r="AB31" s="46"/>
      <c r="AC31" s="46"/>
      <c r="AD31" s="46"/>
      <c r="AE31" s="31">
        <v>0</v>
      </c>
      <c r="AF31" s="32"/>
      <c r="AG31" s="32"/>
      <c r="AH31" s="33"/>
      <c r="AI31" s="31">
        <f>Z31</f>
        <v>2621770</v>
      </c>
      <c r="AJ31" s="32"/>
      <c r="AK31" s="32"/>
      <c r="AL31" s="32"/>
      <c r="AM31" s="33"/>
      <c r="AN31" s="46">
        <v>0</v>
      </c>
      <c r="AO31" s="46"/>
      <c r="AP31" s="46"/>
      <c r="AQ31" s="46"/>
      <c r="AR31" s="46"/>
      <c r="AS31" s="31">
        <v>1766719</v>
      </c>
      <c r="AT31" s="32"/>
      <c r="AU31" s="32"/>
      <c r="AV31" s="32"/>
      <c r="AW31" s="33"/>
      <c r="AX31" s="31">
        <v>0</v>
      </c>
      <c r="AY31" s="32"/>
      <c r="AZ31" s="32"/>
      <c r="BA31" s="33"/>
      <c r="BB31" s="31">
        <f>AS31</f>
        <v>1766719</v>
      </c>
      <c r="BC31" s="32"/>
      <c r="BD31" s="32"/>
      <c r="BE31" s="32"/>
      <c r="BF31" s="33"/>
      <c r="BG31" s="46">
        <v>0</v>
      </c>
      <c r="BH31" s="46"/>
      <c r="BI31" s="46"/>
      <c r="BJ31" s="46"/>
      <c r="BK31" s="46"/>
      <c r="BL31" s="31">
        <f>BL32+BL33+BL34+BL35+BL36</f>
        <v>1793622</v>
      </c>
      <c r="BM31" s="32"/>
      <c r="BN31" s="32"/>
      <c r="BO31" s="32"/>
      <c r="BP31" s="33"/>
      <c r="BQ31" s="31">
        <v>0</v>
      </c>
      <c r="BR31" s="32"/>
      <c r="BS31" s="32"/>
      <c r="BT31" s="33"/>
      <c r="BU31" s="31">
        <f>BL31</f>
        <v>1793622</v>
      </c>
      <c r="BV31" s="32"/>
      <c r="BW31" s="32"/>
      <c r="BX31" s="32"/>
      <c r="BY31" s="33"/>
    </row>
    <row r="32" spans="1:79" s="24" customFormat="1" ht="29.5" customHeight="1" x14ac:dyDescent="0.25">
      <c r="A32" s="35">
        <v>25010100</v>
      </c>
      <c r="B32" s="36"/>
      <c r="C32" s="36"/>
      <c r="D32" s="42"/>
      <c r="E32" s="37" t="s">
        <v>269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46">
        <v>0</v>
      </c>
      <c r="V32" s="46"/>
      <c r="W32" s="46"/>
      <c r="X32" s="46"/>
      <c r="Y32" s="46"/>
      <c r="Z32" s="46">
        <v>1116240</v>
      </c>
      <c r="AA32" s="46"/>
      <c r="AB32" s="46"/>
      <c r="AC32" s="46"/>
      <c r="AD32" s="46"/>
      <c r="AE32" s="31">
        <v>0</v>
      </c>
      <c r="AF32" s="32"/>
      <c r="AG32" s="32"/>
      <c r="AH32" s="33"/>
      <c r="AI32" s="31">
        <f t="shared" ref="AI32:AI36" si="0">Z32</f>
        <v>1116240</v>
      </c>
      <c r="AJ32" s="32"/>
      <c r="AK32" s="32"/>
      <c r="AL32" s="32"/>
      <c r="AM32" s="33"/>
      <c r="AN32" s="46">
        <v>0</v>
      </c>
      <c r="AO32" s="46"/>
      <c r="AP32" s="46"/>
      <c r="AQ32" s="46"/>
      <c r="AR32" s="46"/>
      <c r="AS32" s="31">
        <v>1035156</v>
      </c>
      <c r="AT32" s="32"/>
      <c r="AU32" s="32"/>
      <c r="AV32" s="32"/>
      <c r="AW32" s="33"/>
      <c r="AX32" s="31">
        <v>0</v>
      </c>
      <c r="AY32" s="32"/>
      <c r="AZ32" s="32"/>
      <c r="BA32" s="33"/>
      <c r="BB32" s="31">
        <f t="shared" ref="BB32:BB36" si="1">AS32</f>
        <v>1035156</v>
      </c>
      <c r="BC32" s="32"/>
      <c r="BD32" s="32"/>
      <c r="BE32" s="32"/>
      <c r="BF32" s="33"/>
      <c r="BG32" s="46">
        <v>0</v>
      </c>
      <c r="BH32" s="46"/>
      <c r="BI32" s="46"/>
      <c r="BJ32" s="46"/>
      <c r="BK32" s="46"/>
      <c r="BL32" s="31">
        <f>692522+255380</f>
        <v>947902</v>
      </c>
      <c r="BM32" s="32"/>
      <c r="BN32" s="32"/>
      <c r="BO32" s="32"/>
      <c r="BP32" s="33"/>
      <c r="BQ32" s="31">
        <v>27380</v>
      </c>
      <c r="BR32" s="32"/>
      <c r="BS32" s="32"/>
      <c r="BT32" s="33"/>
      <c r="BU32" s="31">
        <f>BL32</f>
        <v>947902</v>
      </c>
      <c r="BV32" s="32"/>
      <c r="BW32" s="32"/>
      <c r="BX32" s="32"/>
      <c r="BY32" s="33"/>
    </row>
    <row r="33" spans="1:80" s="24" customFormat="1" ht="29.15" customHeight="1" x14ac:dyDescent="0.25">
      <c r="A33" s="35">
        <v>25010200</v>
      </c>
      <c r="B33" s="36"/>
      <c r="C33" s="36"/>
      <c r="D33" s="42"/>
      <c r="E33" s="37" t="s">
        <v>270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46">
        <v>0</v>
      </c>
      <c r="V33" s="46"/>
      <c r="W33" s="46"/>
      <c r="X33" s="46"/>
      <c r="Y33" s="46"/>
      <c r="Z33" s="46">
        <v>692922</v>
      </c>
      <c r="AA33" s="46"/>
      <c r="AB33" s="46"/>
      <c r="AC33" s="46"/>
      <c r="AD33" s="46"/>
      <c r="AE33" s="31">
        <v>0</v>
      </c>
      <c r="AF33" s="32"/>
      <c r="AG33" s="32"/>
      <c r="AH33" s="33"/>
      <c r="AI33" s="31">
        <f t="shared" si="0"/>
        <v>692922</v>
      </c>
      <c r="AJ33" s="32"/>
      <c r="AK33" s="32"/>
      <c r="AL33" s="32"/>
      <c r="AM33" s="33"/>
      <c r="AN33" s="46">
        <v>0</v>
      </c>
      <c r="AO33" s="46"/>
      <c r="AP33" s="46"/>
      <c r="AQ33" s="46"/>
      <c r="AR33" s="46"/>
      <c r="AS33" s="31">
        <v>562245</v>
      </c>
      <c r="AT33" s="32"/>
      <c r="AU33" s="32"/>
      <c r="AV33" s="32"/>
      <c r="AW33" s="33"/>
      <c r="AX33" s="31">
        <v>0</v>
      </c>
      <c r="AY33" s="32"/>
      <c r="AZ33" s="32"/>
      <c r="BA33" s="33"/>
      <c r="BB33" s="31">
        <f t="shared" si="1"/>
        <v>562245</v>
      </c>
      <c r="BC33" s="32"/>
      <c r="BD33" s="32"/>
      <c r="BE33" s="32"/>
      <c r="BF33" s="33"/>
      <c r="BG33" s="46">
        <v>0</v>
      </c>
      <c r="BH33" s="46"/>
      <c r="BI33" s="46"/>
      <c r="BJ33" s="46"/>
      <c r="BK33" s="46"/>
      <c r="BL33" s="31">
        <v>620000</v>
      </c>
      <c r="BM33" s="32"/>
      <c r="BN33" s="32"/>
      <c r="BO33" s="32"/>
      <c r="BP33" s="33"/>
      <c r="BQ33" s="31">
        <v>0</v>
      </c>
      <c r="BR33" s="32"/>
      <c r="BS33" s="32"/>
      <c r="BT33" s="33"/>
      <c r="BU33" s="31">
        <f t="shared" ref="BU33:BU34" si="2">BL33</f>
        <v>620000</v>
      </c>
      <c r="BV33" s="32"/>
      <c r="BW33" s="32"/>
      <c r="BX33" s="32"/>
      <c r="BY33" s="33"/>
    </row>
    <row r="34" spans="1:80" s="24" customFormat="1" ht="29.15" customHeight="1" x14ac:dyDescent="0.25">
      <c r="A34" s="35">
        <v>25010300</v>
      </c>
      <c r="B34" s="36"/>
      <c r="C34" s="36"/>
      <c r="D34" s="42"/>
      <c r="E34" s="37" t="s">
        <v>271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46">
        <v>0</v>
      </c>
      <c r="V34" s="46"/>
      <c r="W34" s="46"/>
      <c r="X34" s="46"/>
      <c r="Y34" s="46"/>
      <c r="Z34" s="46">
        <v>223737</v>
      </c>
      <c r="AA34" s="46"/>
      <c r="AB34" s="46"/>
      <c r="AC34" s="46"/>
      <c r="AD34" s="46"/>
      <c r="AE34" s="31">
        <v>0</v>
      </c>
      <c r="AF34" s="32"/>
      <c r="AG34" s="32"/>
      <c r="AH34" s="33"/>
      <c r="AI34" s="31">
        <f t="shared" si="0"/>
        <v>223737</v>
      </c>
      <c r="AJ34" s="32"/>
      <c r="AK34" s="32"/>
      <c r="AL34" s="32"/>
      <c r="AM34" s="33"/>
      <c r="AN34" s="46">
        <v>0</v>
      </c>
      <c r="AO34" s="46"/>
      <c r="AP34" s="46"/>
      <c r="AQ34" s="46"/>
      <c r="AR34" s="46"/>
      <c r="AS34" s="31">
        <v>167818</v>
      </c>
      <c r="AT34" s="32"/>
      <c r="AU34" s="32"/>
      <c r="AV34" s="32"/>
      <c r="AW34" s="33"/>
      <c r="AX34" s="31">
        <v>0</v>
      </c>
      <c r="AY34" s="32"/>
      <c r="AZ34" s="32"/>
      <c r="BA34" s="33"/>
      <c r="BB34" s="31">
        <f t="shared" si="1"/>
        <v>167818</v>
      </c>
      <c r="BC34" s="32"/>
      <c r="BD34" s="32"/>
      <c r="BE34" s="32"/>
      <c r="BF34" s="33"/>
      <c r="BG34" s="46">
        <v>0</v>
      </c>
      <c r="BH34" s="46"/>
      <c r="BI34" s="46"/>
      <c r="BJ34" s="46"/>
      <c r="BK34" s="46"/>
      <c r="BL34" s="31">
        <f>114700+109520</f>
        <v>224220</v>
      </c>
      <c r="BM34" s="32"/>
      <c r="BN34" s="32"/>
      <c r="BO34" s="32"/>
      <c r="BP34" s="33"/>
      <c r="BQ34" s="31">
        <v>95000</v>
      </c>
      <c r="BR34" s="32"/>
      <c r="BS34" s="32"/>
      <c r="BT34" s="33"/>
      <c r="BU34" s="31">
        <f t="shared" si="2"/>
        <v>224220</v>
      </c>
      <c r="BV34" s="32"/>
      <c r="BW34" s="32"/>
      <c r="BX34" s="32"/>
      <c r="BY34" s="33"/>
    </row>
    <row r="35" spans="1:80" s="24" customFormat="1" ht="29.15" customHeight="1" x14ac:dyDescent="0.25">
      <c r="A35" s="35">
        <v>25010400</v>
      </c>
      <c r="B35" s="36"/>
      <c r="C35" s="36"/>
      <c r="D35" s="42"/>
      <c r="E35" s="37" t="s">
        <v>272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6">
        <v>0</v>
      </c>
      <c r="V35" s="46"/>
      <c r="W35" s="46"/>
      <c r="X35" s="46"/>
      <c r="Y35" s="46"/>
      <c r="Z35" s="46">
        <v>66257</v>
      </c>
      <c r="AA35" s="46"/>
      <c r="AB35" s="46"/>
      <c r="AC35" s="46"/>
      <c r="AD35" s="46"/>
      <c r="AE35" s="31">
        <v>0</v>
      </c>
      <c r="AF35" s="32"/>
      <c r="AG35" s="32"/>
      <c r="AH35" s="33"/>
      <c r="AI35" s="31">
        <f t="shared" si="0"/>
        <v>66257</v>
      </c>
      <c r="AJ35" s="32"/>
      <c r="AK35" s="32"/>
      <c r="AL35" s="32"/>
      <c r="AM35" s="33"/>
      <c r="AN35" s="46">
        <v>0</v>
      </c>
      <c r="AO35" s="46"/>
      <c r="AP35" s="46"/>
      <c r="AQ35" s="46"/>
      <c r="AR35" s="46"/>
      <c r="AS35" s="31">
        <v>1500</v>
      </c>
      <c r="AT35" s="32"/>
      <c r="AU35" s="32"/>
      <c r="AV35" s="32"/>
      <c r="AW35" s="33"/>
      <c r="AX35" s="31">
        <v>0</v>
      </c>
      <c r="AY35" s="32"/>
      <c r="AZ35" s="32"/>
      <c r="BA35" s="33"/>
      <c r="BB35" s="31">
        <f t="shared" si="1"/>
        <v>1500</v>
      </c>
      <c r="BC35" s="32"/>
      <c r="BD35" s="32"/>
      <c r="BE35" s="32"/>
      <c r="BF35" s="33"/>
      <c r="BG35" s="46">
        <v>0</v>
      </c>
      <c r="BH35" s="46"/>
      <c r="BI35" s="46"/>
      <c r="BJ35" s="46"/>
      <c r="BK35" s="46"/>
      <c r="BL35" s="31">
        <v>1500</v>
      </c>
      <c r="BM35" s="32"/>
      <c r="BN35" s="32"/>
      <c r="BO35" s="32"/>
      <c r="BP35" s="33"/>
      <c r="BQ35" s="31">
        <v>0</v>
      </c>
      <c r="BR35" s="32"/>
      <c r="BS35" s="32"/>
      <c r="BT35" s="33"/>
      <c r="BU35" s="31">
        <f t="shared" ref="BU35" si="3">BL35</f>
        <v>1500</v>
      </c>
      <c r="BV35" s="32"/>
      <c r="BW35" s="32"/>
      <c r="BX35" s="32"/>
      <c r="BY35" s="33"/>
    </row>
    <row r="36" spans="1:80" s="24" customFormat="1" ht="25" customHeight="1" x14ac:dyDescent="0.25">
      <c r="A36" s="35">
        <v>25020100</v>
      </c>
      <c r="B36" s="36"/>
      <c r="C36" s="36"/>
      <c r="D36" s="42"/>
      <c r="E36" s="37" t="s">
        <v>273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6">
        <v>0</v>
      </c>
      <c r="V36" s="46"/>
      <c r="W36" s="46"/>
      <c r="X36" s="46"/>
      <c r="Y36" s="46"/>
      <c r="Z36" s="46">
        <f>491585+31029</f>
        <v>522614</v>
      </c>
      <c r="AA36" s="46"/>
      <c r="AB36" s="46"/>
      <c r="AC36" s="46"/>
      <c r="AD36" s="46"/>
      <c r="AE36" s="31">
        <v>0</v>
      </c>
      <c r="AF36" s="32"/>
      <c r="AG36" s="32"/>
      <c r="AH36" s="33"/>
      <c r="AI36" s="31">
        <f t="shared" si="0"/>
        <v>522614</v>
      </c>
      <c r="AJ36" s="32"/>
      <c r="AK36" s="32"/>
      <c r="AL36" s="32"/>
      <c r="AM36" s="33"/>
      <c r="AN36" s="46">
        <v>0</v>
      </c>
      <c r="AO36" s="46"/>
      <c r="AP36" s="46"/>
      <c r="AQ36" s="46"/>
      <c r="AR36" s="46"/>
      <c r="AS36" s="31">
        <v>0</v>
      </c>
      <c r="AT36" s="32"/>
      <c r="AU36" s="32"/>
      <c r="AV36" s="32"/>
      <c r="AW36" s="33"/>
      <c r="AX36" s="31">
        <v>0</v>
      </c>
      <c r="AY36" s="32"/>
      <c r="AZ36" s="32"/>
      <c r="BA36" s="33"/>
      <c r="BB36" s="31">
        <f t="shared" si="1"/>
        <v>0</v>
      </c>
      <c r="BC36" s="32"/>
      <c r="BD36" s="32"/>
      <c r="BE36" s="32"/>
      <c r="BF36" s="33"/>
      <c r="BG36" s="46">
        <v>0</v>
      </c>
      <c r="BH36" s="46"/>
      <c r="BI36" s="46"/>
      <c r="BJ36" s="46"/>
      <c r="BK36" s="46"/>
      <c r="BL36" s="31">
        <v>0</v>
      </c>
      <c r="BM36" s="32"/>
      <c r="BN36" s="32"/>
      <c r="BO36" s="32"/>
      <c r="BP36" s="33"/>
      <c r="BQ36" s="31">
        <v>0</v>
      </c>
      <c r="BR36" s="32"/>
      <c r="BS36" s="32"/>
      <c r="BT36" s="33"/>
      <c r="BU36" s="31">
        <f t="shared" ref="BU36" si="4">BL36</f>
        <v>0</v>
      </c>
      <c r="BV36" s="32"/>
      <c r="BW36" s="32"/>
      <c r="BX36" s="32"/>
      <c r="BY36" s="33"/>
    </row>
    <row r="37" spans="1:80" s="24" customFormat="1" ht="28.5" customHeight="1" x14ac:dyDescent="0.25">
      <c r="A37" s="35"/>
      <c r="B37" s="36"/>
      <c r="C37" s="36"/>
      <c r="D37" s="42"/>
      <c r="E37" s="37" t="s">
        <v>274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46">
        <v>0</v>
      </c>
      <c r="V37" s="46"/>
      <c r="W37" s="46"/>
      <c r="X37" s="46"/>
      <c r="Y37" s="46"/>
      <c r="Z37" s="46">
        <v>9656025</v>
      </c>
      <c r="AA37" s="46"/>
      <c r="AB37" s="46"/>
      <c r="AC37" s="46"/>
      <c r="AD37" s="46"/>
      <c r="AE37" s="31">
        <f>Z37</f>
        <v>9656025</v>
      </c>
      <c r="AF37" s="32"/>
      <c r="AG37" s="32"/>
      <c r="AH37" s="33"/>
      <c r="AI37" s="31">
        <f>AE37</f>
        <v>9656025</v>
      </c>
      <c r="AJ37" s="32"/>
      <c r="AK37" s="32"/>
      <c r="AL37" s="32"/>
      <c r="AM37" s="33"/>
      <c r="AN37" s="46">
        <v>0</v>
      </c>
      <c r="AO37" s="46"/>
      <c r="AP37" s="46"/>
      <c r="AQ37" s="46"/>
      <c r="AR37" s="46"/>
      <c r="AS37" s="31">
        <v>6259744</v>
      </c>
      <c r="AT37" s="32"/>
      <c r="AU37" s="32"/>
      <c r="AV37" s="32"/>
      <c r="AW37" s="33"/>
      <c r="AX37" s="31">
        <f>AS37</f>
        <v>6259744</v>
      </c>
      <c r="AY37" s="32"/>
      <c r="AZ37" s="32"/>
      <c r="BA37" s="33"/>
      <c r="BB37" s="31">
        <f>AS37</f>
        <v>6259744</v>
      </c>
      <c r="BC37" s="32"/>
      <c r="BD37" s="32"/>
      <c r="BE37" s="32"/>
      <c r="BF37" s="33"/>
      <c r="BG37" s="46">
        <v>0</v>
      </c>
      <c r="BH37" s="46"/>
      <c r="BI37" s="46"/>
      <c r="BJ37" s="46"/>
      <c r="BK37" s="46"/>
      <c r="BL37" s="31">
        <f>370868+577000</f>
        <v>947868</v>
      </c>
      <c r="BM37" s="32"/>
      <c r="BN37" s="32"/>
      <c r="BO37" s="32"/>
      <c r="BP37" s="33"/>
      <c r="BQ37" s="31">
        <f>BL37</f>
        <v>947868</v>
      </c>
      <c r="BR37" s="32"/>
      <c r="BS37" s="32"/>
      <c r="BT37" s="33"/>
      <c r="BU37" s="31">
        <f t="shared" ref="BU37" si="5">BL37</f>
        <v>947868</v>
      </c>
      <c r="BV37" s="32"/>
      <c r="BW37" s="32"/>
      <c r="BX37" s="32"/>
      <c r="BY37" s="33"/>
    </row>
    <row r="38" spans="1:80" s="24" customFormat="1" ht="31" customHeight="1" x14ac:dyDescent="0.25">
      <c r="A38" s="35">
        <v>602400</v>
      </c>
      <c r="B38" s="36"/>
      <c r="C38" s="36"/>
      <c r="D38" s="42"/>
      <c r="E38" s="83" t="s">
        <v>321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U38" s="31" t="s">
        <v>169</v>
      </c>
      <c r="V38" s="32"/>
      <c r="W38" s="32"/>
      <c r="X38" s="32"/>
      <c r="Y38" s="33"/>
      <c r="Z38" s="46">
        <v>9656025</v>
      </c>
      <c r="AA38" s="46"/>
      <c r="AB38" s="46"/>
      <c r="AC38" s="46"/>
      <c r="AD38" s="46"/>
      <c r="AE38" s="31">
        <f>Z38</f>
        <v>9656025</v>
      </c>
      <c r="AF38" s="32"/>
      <c r="AG38" s="32"/>
      <c r="AH38" s="33"/>
      <c r="AI38" s="31">
        <f>AE38</f>
        <v>9656025</v>
      </c>
      <c r="AJ38" s="32"/>
      <c r="AK38" s="32"/>
      <c r="AL38" s="32"/>
      <c r="AM38" s="33"/>
      <c r="AN38" s="46">
        <v>0</v>
      </c>
      <c r="AO38" s="46"/>
      <c r="AP38" s="46"/>
      <c r="AQ38" s="46"/>
      <c r="AR38" s="46"/>
      <c r="AS38" s="31">
        <v>6259744</v>
      </c>
      <c r="AT38" s="32"/>
      <c r="AU38" s="32"/>
      <c r="AV38" s="32"/>
      <c r="AW38" s="33"/>
      <c r="AX38" s="31">
        <f>AS38</f>
        <v>6259744</v>
      </c>
      <c r="AY38" s="32"/>
      <c r="AZ38" s="32"/>
      <c r="BA38" s="33"/>
      <c r="BB38" s="31">
        <f>AS38</f>
        <v>6259744</v>
      </c>
      <c r="BC38" s="32"/>
      <c r="BD38" s="32"/>
      <c r="BE38" s="32"/>
      <c r="BF38" s="33"/>
      <c r="BG38" s="46">
        <v>0</v>
      </c>
      <c r="BH38" s="46"/>
      <c r="BI38" s="46"/>
      <c r="BJ38" s="46"/>
      <c r="BK38" s="46"/>
      <c r="BL38" s="31">
        <f>370868+577000</f>
        <v>947868</v>
      </c>
      <c r="BM38" s="32"/>
      <c r="BN38" s="32"/>
      <c r="BO38" s="32"/>
      <c r="BP38" s="33"/>
      <c r="BQ38" s="31">
        <f>BL38</f>
        <v>947868</v>
      </c>
      <c r="BR38" s="32"/>
      <c r="BS38" s="32"/>
      <c r="BT38" s="33"/>
      <c r="BU38" s="31">
        <f t="shared" ref="BU38" si="6">BL38</f>
        <v>947868</v>
      </c>
      <c r="BV38" s="32"/>
      <c r="BW38" s="32"/>
      <c r="BX38" s="32"/>
      <c r="BY38" s="33"/>
    </row>
    <row r="39" spans="1:80" s="25" customFormat="1" ht="25" customHeight="1" x14ac:dyDescent="0.25">
      <c r="A39" s="126"/>
      <c r="B39" s="127"/>
      <c r="C39" s="127"/>
      <c r="D39" s="128"/>
      <c r="E39" s="172" t="s">
        <v>143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4"/>
      <c r="U39" s="175">
        <v>47083957</v>
      </c>
      <c r="V39" s="175"/>
      <c r="W39" s="175"/>
      <c r="X39" s="175"/>
      <c r="Y39" s="175"/>
      <c r="Z39" s="125">
        <f>Z31+Z37</f>
        <v>12277795</v>
      </c>
      <c r="AA39" s="125"/>
      <c r="AB39" s="125"/>
      <c r="AC39" s="125"/>
      <c r="AD39" s="125"/>
      <c r="AE39" s="92">
        <f>AE37</f>
        <v>9656025</v>
      </c>
      <c r="AF39" s="93"/>
      <c r="AG39" s="93"/>
      <c r="AH39" s="94"/>
      <c r="AI39" s="89">
        <f>U39+Z39</f>
        <v>59361752</v>
      </c>
      <c r="AJ39" s="90"/>
      <c r="AK39" s="90"/>
      <c r="AL39" s="90"/>
      <c r="AM39" s="91"/>
      <c r="AN39" s="92">
        <v>57335156</v>
      </c>
      <c r="AO39" s="93"/>
      <c r="AP39" s="93"/>
      <c r="AQ39" s="93"/>
      <c r="AR39" s="94"/>
      <c r="AS39" s="92">
        <f>AS31+AS37</f>
        <v>8026463</v>
      </c>
      <c r="AT39" s="93"/>
      <c r="AU39" s="93"/>
      <c r="AV39" s="93"/>
      <c r="AW39" s="94"/>
      <c r="AX39" s="92">
        <f>AX37</f>
        <v>6259744</v>
      </c>
      <c r="AY39" s="93"/>
      <c r="AZ39" s="93"/>
      <c r="BA39" s="94"/>
      <c r="BB39" s="92">
        <f>BB30+BB31+BB37</f>
        <v>65361619</v>
      </c>
      <c r="BC39" s="93"/>
      <c r="BD39" s="93"/>
      <c r="BE39" s="93"/>
      <c r="BF39" s="94"/>
      <c r="BG39" s="92">
        <f>BG30</f>
        <v>59889005</v>
      </c>
      <c r="BH39" s="93"/>
      <c r="BI39" s="93"/>
      <c r="BJ39" s="93"/>
      <c r="BK39" s="94"/>
      <c r="BL39" s="92">
        <f>BL31+BL37</f>
        <v>2741490</v>
      </c>
      <c r="BM39" s="93"/>
      <c r="BN39" s="93"/>
      <c r="BO39" s="93"/>
      <c r="BP39" s="94"/>
      <c r="BQ39" s="92">
        <f>BQ32+BQ34+BQ37</f>
        <v>1070248</v>
      </c>
      <c r="BR39" s="93"/>
      <c r="BS39" s="93"/>
      <c r="BT39" s="94"/>
      <c r="BU39" s="92">
        <f>BU30+BU31+BU37</f>
        <v>62630495</v>
      </c>
      <c r="BV39" s="93"/>
      <c r="BW39" s="93"/>
      <c r="BX39" s="93"/>
      <c r="BY39" s="94"/>
      <c r="CB39" s="30"/>
    </row>
    <row r="40" spans="1:80" ht="16" customHeight="1" x14ac:dyDescent="0.3">
      <c r="U40" s="41"/>
      <c r="V40" s="41"/>
      <c r="W40" s="41"/>
      <c r="X40" s="41"/>
      <c r="Y40" s="41"/>
      <c r="Z40" s="54"/>
      <c r="AA40" s="54"/>
      <c r="AB40" s="54"/>
      <c r="AC40" s="54"/>
      <c r="AD40" s="54"/>
      <c r="AE40" s="40"/>
      <c r="AF40" s="41"/>
      <c r="AG40" s="41"/>
      <c r="AH40" s="41"/>
      <c r="AI40" s="41"/>
      <c r="AJ40" s="41"/>
      <c r="AK40" s="41"/>
      <c r="AL40" s="41"/>
      <c r="AM40" s="41"/>
    </row>
    <row r="41" spans="1:80" ht="14.25" customHeight="1" x14ac:dyDescent="0.25">
      <c r="A41" s="78" t="s">
        <v>253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</row>
    <row r="42" spans="1:80" ht="15" customHeight="1" x14ac:dyDescent="0.25">
      <c r="A42" s="55" t="s">
        <v>227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</row>
    <row r="43" spans="1:80" s="27" customFormat="1" ht="22.5" customHeight="1" x14ac:dyDescent="0.25">
      <c r="A43" s="56" t="s">
        <v>2</v>
      </c>
      <c r="B43" s="57"/>
      <c r="C43" s="57"/>
      <c r="D43" s="58"/>
      <c r="E43" s="56" t="s">
        <v>19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43" t="s">
        <v>249</v>
      </c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62" t="s">
        <v>254</v>
      </c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</row>
    <row r="44" spans="1:80" s="27" customFormat="1" ht="28" customHeight="1" x14ac:dyDescent="0.25">
      <c r="A44" s="59"/>
      <c r="B44" s="60"/>
      <c r="C44" s="60"/>
      <c r="D44" s="61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  <c r="X44" s="62" t="s">
        <v>4</v>
      </c>
      <c r="Y44" s="62"/>
      <c r="Z44" s="62"/>
      <c r="AA44" s="62"/>
      <c r="AB44" s="62"/>
      <c r="AC44" s="62" t="s">
        <v>3</v>
      </c>
      <c r="AD44" s="62"/>
      <c r="AE44" s="62"/>
      <c r="AF44" s="62"/>
      <c r="AG44" s="62"/>
      <c r="AH44" s="43" t="s">
        <v>115</v>
      </c>
      <c r="AI44" s="44"/>
      <c r="AJ44" s="44"/>
      <c r="AK44" s="44"/>
      <c r="AL44" s="45"/>
      <c r="AM44" s="43" t="s">
        <v>5</v>
      </c>
      <c r="AN44" s="44"/>
      <c r="AO44" s="44"/>
      <c r="AP44" s="44"/>
      <c r="AQ44" s="45"/>
      <c r="AR44" s="43" t="s">
        <v>4</v>
      </c>
      <c r="AS44" s="44"/>
      <c r="AT44" s="44"/>
      <c r="AU44" s="44"/>
      <c r="AV44" s="45"/>
      <c r="AW44" s="43" t="s">
        <v>3</v>
      </c>
      <c r="AX44" s="44"/>
      <c r="AY44" s="44"/>
      <c r="AZ44" s="44"/>
      <c r="BA44" s="45"/>
      <c r="BB44" s="43" t="s">
        <v>115</v>
      </c>
      <c r="BC44" s="44"/>
      <c r="BD44" s="44"/>
      <c r="BE44" s="44"/>
      <c r="BF44" s="45"/>
      <c r="BG44" s="43" t="s">
        <v>95</v>
      </c>
      <c r="BH44" s="44"/>
      <c r="BI44" s="44"/>
      <c r="BJ44" s="44"/>
      <c r="BK44" s="45"/>
    </row>
    <row r="45" spans="1:80" s="26" customFormat="1" ht="15" customHeight="1" x14ac:dyDescent="0.25">
      <c r="A45" s="49">
        <v>1</v>
      </c>
      <c r="B45" s="50"/>
      <c r="C45" s="50"/>
      <c r="D45" s="51"/>
      <c r="E45" s="49">
        <v>2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  <c r="X45" s="47">
        <v>3</v>
      </c>
      <c r="Y45" s="47"/>
      <c r="Z45" s="47"/>
      <c r="AA45" s="47"/>
      <c r="AB45" s="47"/>
      <c r="AC45" s="47">
        <v>4</v>
      </c>
      <c r="AD45" s="47"/>
      <c r="AE45" s="47"/>
      <c r="AF45" s="47"/>
      <c r="AG45" s="47"/>
      <c r="AH45" s="47">
        <v>5</v>
      </c>
      <c r="AI45" s="47"/>
      <c r="AJ45" s="47"/>
      <c r="AK45" s="47"/>
      <c r="AL45" s="47"/>
      <c r="AM45" s="47">
        <v>6</v>
      </c>
      <c r="AN45" s="47"/>
      <c r="AO45" s="47"/>
      <c r="AP45" s="47"/>
      <c r="AQ45" s="47"/>
      <c r="AR45" s="49">
        <v>7</v>
      </c>
      <c r="AS45" s="50"/>
      <c r="AT45" s="50"/>
      <c r="AU45" s="50"/>
      <c r="AV45" s="51"/>
      <c r="AW45" s="49">
        <v>8</v>
      </c>
      <c r="AX45" s="50"/>
      <c r="AY45" s="50"/>
      <c r="AZ45" s="50"/>
      <c r="BA45" s="51"/>
      <c r="BB45" s="49">
        <v>9</v>
      </c>
      <c r="BC45" s="50"/>
      <c r="BD45" s="50"/>
      <c r="BE45" s="50"/>
      <c r="BF45" s="51"/>
      <c r="BG45" s="49">
        <v>10</v>
      </c>
      <c r="BH45" s="50"/>
      <c r="BI45" s="50"/>
      <c r="BJ45" s="50"/>
      <c r="BK45" s="51"/>
    </row>
    <row r="46" spans="1:80" s="27" customFormat="1" ht="20.25" hidden="1" customHeight="1" x14ac:dyDescent="0.25">
      <c r="A46" s="43" t="s">
        <v>55</v>
      </c>
      <c r="B46" s="44"/>
      <c r="C46" s="44"/>
      <c r="D46" s="45"/>
      <c r="E46" s="43" t="s">
        <v>56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62" t="s">
        <v>59</v>
      </c>
      <c r="Y46" s="62"/>
      <c r="Z46" s="62"/>
      <c r="AA46" s="62"/>
      <c r="AB46" s="62"/>
      <c r="AC46" s="62" t="s">
        <v>60</v>
      </c>
      <c r="AD46" s="62"/>
      <c r="AE46" s="62"/>
      <c r="AF46" s="62"/>
      <c r="AG46" s="62"/>
      <c r="AH46" s="43" t="s">
        <v>93</v>
      </c>
      <c r="AI46" s="44"/>
      <c r="AJ46" s="44"/>
      <c r="AK46" s="44"/>
      <c r="AL46" s="45"/>
      <c r="AM46" s="103" t="s">
        <v>167</v>
      </c>
      <c r="AN46" s="104"/>
      <c r="AO46" s="104"/>
      <c r="AP46" s="104"/>
      <c r="AQ46" s="105"/>
      <c r="AR46" s="43" t="s">
        <v>61</v>
      </c>
      <c r="AS46" s="44"/>
      <c r="AT46" s="44"/>
      <c r="AU46" s="44"/>
      <c r="AV46" s="45"/>
      <c r="AW46" s="43" t="s">
        <v>62</v>
      </c>
      <c r="AX46" s="44"/>
      <c r="AY46" s="44"/>
      <c r="AZ46" s="44"/>
      <c r="BA46" s="45"/>
      <c r="BB46" s="43" t="s">
        <v>94</v>
      </c>
      <c r="BC46" s="44"/>
      <c r="BD46" s="44"/>
      <c r="BE46" s="44"/>
      <c r="BF46" s="45"/>
      <c r="BG46" s="103" t="s">
        <v>167</v>
      </c>
      <c r="BH46" s="104"/>
      <c r="BI46" s="104"/>
      <c r="BJ46" s="104"/>
      <c r="BK46" s="105"/>
      <c r="CA46" s="27" t="s">
        <v>23</v>
      </c>
    </row>
    <row r="47" spans="1:80" s="28" customFormat="1" ht="12.75" customHeight="1" x14ac:dyDescent="0.25">
      <c r="A47" s="43"/>
      <c r="B47" s="44"/>
      <c r="C47" s="44"/>
      <c r="D47" s="45"/>
      <c r="E47" s="37" t="s">
        <v>168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95">
        <v>0</v>
      </c>
      <c r="Y47" s="96"/>
      <c r="Z47" s="96"/>
      <c r="AA47" s="96"/>
      <c r="AB47" s="97"/>
      <c r="AC47" s="95" t="s">
        <v>169</v>
      </c>
      <c r="AD47" s="96"/>
      <c r="AE47" s="96"/>
      <c r="AF47" s="96"/>
      <c r="AG47" s="97"/>
      <c r="AH47" s="95" t="s">
        <v>169</v>
      </c>
      <c r="AI47" s="96"/>
      <c r="AJ47" s="96"/>
      <c r="AK47" s="96"/>
      <c r="AL47" s="97"/>
      <c r="AM47" s="95">
        <f>IF(ISNUMBER(X47),X47,0)+IF(ISNUMBER(AC47),AC47,0)</f>
        <v>0</v>
      </c>
      <c r="AN47" s="96"/>
      <c r="AO47" s="96"/>
      <c r="AP47" s="96"/>
      <c r="AQ47" s="97"/>
      <c r="AR47" s="95">
        <v>0</v>
      </c>
      <c r="AS47" s="96"/>
      <c r="AT47" s="96"/>
      <c r="AU47" s="96"/>
      <c r="AV47" s="97"/>
      <c r="AW47" s="95" t="s">
        <v>169</v>
      </c>
      <c r="AX47" s="96"/>
      <c r="AY47" s="96"/>
      <c r="AZ47" s="96"/>
      <c r="BA47" s="97"/>
      <c r="BB47" s="95" t="s">
        <v>169</v>
      </c>
      <c r="BC47" s="96"/>
      <c r="BD47" s="96"/>
      <c r="BE47" s="96"/>
      <c r="BF47" s="97"/>
      <c r="BG47" s="98">
        <f>IF(ISNUMBER(AR47),AR47,0)+IF(ISNUMBER(AW47),AW47,0)</f>
        <v>0</v>
      </c>
      <c r="BH47" s="98"/>
      <c r="BI47" s="98"/>
      <c r="BJ47" s="98"/>
      <c r="BK47" s="98"/>
      <c r="CA47" s="28" t="s">
        <v>24</v>
      </c>
    </row>
    <row r="48" spans="1:80" s="29" customFormat="1" ht="12.75" customHeight="1" x14ac:dyDescent="0.25">
      <c r="A48" s="106"/>
      <c r="B48" s="107"/>
      <c r="C48" s="107"/>
      <c r="D48" s="108"/>
      <c r="E48" s="109" t="s">
        <v>143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  <c r="X48" s="99">
        <v>0</v>
      </c>
      <c r="Y48" s="100"/>
      <c r="Z48" s="100"/>
      <c r="AA48" s="100"/>
      <c r="AB48" s="101"/>
      <c r="AC48" s="99">
        <v>0</v>
      </c>
      <c r="AD48" s="100"/>
      <c r="AE48" s="100"/>
      <c r="AF48" s="100"/>
      <c r="AG48" s="101"/>
      <c r="AH48" s="99">
        <v>0</v>
      </c>
      <c r="AI48" s="100"/>
      <c r="AJ48" s="100"/>
      <c r="AK48" s="100"/>
      <c r="AL48" s="101"/>
      <c r="AM48" s="99">
        <f>IF(ISNUMBER(X48),X48,0)+IF(ISNUMBER(AC48),AC48,0)</f>
        <v>0</v>
      </c>
      <c r="AN48" s="100"/>
      <c r="AO48" s="100"/>
      <c r="AP48" s="100"/>
      <c r="AQ48" s="101"/>
      <c r="AR48" s="99">
        <v>0</v>
      </c>
      <c r="AS48" s="100"/>
      <c r="AT48" s="100"/>
      <c r="AU48" s="100"/>
      <c r="AV48" s="101"/>
      <c r="AW48" s="99">
        <v>0</v>
      </c>
      <c r="AX48" s="100"/>
      <c r="AY48" s="100"/>
      <c r="AZ48" s="100"/>
      <c r="BA48" s="101"/>
      <c r="BB48" s="99">
        <v>0</v>
      </c>
      <c r="BC48" s="100"/>
      <c r="BD48" s="100"/>
      <c r="BE48" s="100"/>
      <c r="BF48" s="101"/>
      <c r="BG48" s="102">
        <f>IF(ISNUMBER(AR48),AR48,0)+IF(ISNUMBER(AW48),AW48,0)</f>
        <v>0</v>
      </c>
      <c r="BH48" s="102"/>
      <c r="BI48" s="102"/>
      <c r="BJ48" s="102"/>
      <c r="BK48" s="102"/>
    </row>
    <row r="49" spans="1:79" s="3" customFormat="1" ht="12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79" hidden="1" x14ac:dyDescent="0.25"/>
    <row r="51" spans="1:79" s="2" customFormat="1" ht="14.25" customHeight="1" x14ac:dyDescent="0.25">
      <c r="A51" s="52" t="s">
        <v>116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7"/>
    </row>
    <row r="52" spans="1:79" ht="14.25" customHeight="1" x14ac:dyDescent="0.25">
      <c r="A52" s="52" t="s">
        <v>239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</row>
    <row r="53" spans="1:79" ht="15" customHeight="1" x14ac:dyDescent="0.25">
      <c r="A53" s="79" t="s">
        <v>227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</row>
    <row r="54" spans="1:79" s="27" customFormat="1" ht="23.15" customHeight="1" x14ac:dyDescent="0.25">
      <c r="A54" s="56" t="s">
        <v>117</v>
      </c>
      <c r="B54" s="57"/>
      <c r="C54" s="57"/>
      <c r="D54" s="58"/>
      <c r="E54" s="62" t="s">
        <v>19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43" t="s">
        <v>228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5"/>
      <c r="AN54" s="43" t="s">
        <v>231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5"/>
      <c r="BG54" s="43" t="s">
        <v>238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5"/>
    </row>
    <row r="55" spans="1:79" s="27" customFormat="1" ht="40.5" customHeight="1" x14ac:dyDescent="0.25">
      <c r="A55" s="59"/>
      <c r="B55" s="60"/>
      <c r="C55" s="60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43" t="s">
        <v>4</v>
      </c>
      <c r="V55" s="44"/>
      <c r="W55" s="44"/>
      <c r="X55" s="44"/>
      <c r="Y55" s="45"/>
      <c r="Z55" s="43" t="s">
        <v>3</v>
      </c>
      <c r="AA55" s="44"/>
      <c r="AB55" s="44"/>
      <c r="AC55" s="44"/>
      <c r="AD55" s="45"/>
      <c r="AE55" s="43" t="s">
        <v>115</v>
      </c>
      <c r="AF55" s="44"/>
      <c r="AG55" s="44"/>
      <c r="AH55" s="45"/>
      <c r="AI55" s="43" t="s">
        <v>5</v>
      </c>
      <c r="AJ55" s="44"/>
      <c r="AK55" s="44"/>
      <c r="AL55" s="44"/>
      <c r="AM55" s="45"/>
      <c r="AN55" s="43" t="s">
        <v>4</v>
      </c>
      <c r="AO55" s="44"/>
      <c r="AP55" s="44"/>
      <c r="AQ55" s="44"/>
      <c r="AR55" s="45"/>
      <c r="AS55" s="43" t="s">
        <v>3</v>
      </c>
      <c r="AT55" s="44"/>
      <c r="AU55" s="44"/>
      <c r="AV55" s="44"/>
      <c r="AW55" s="45"/>
      <c r="AX55" s="43" t="s">
        <v>115</v>
      </c>
      <c r="AY55" s="44"/>
      <c r="AZ55" s="44"/>
      <c r="BA55" s="45"/>
      <c r="BB55" s="43" t="s">
        <v>95</v>
      </c>
      <c r="BC55" s="44"/>
      <c r="BD55" s="44"/>
      <c r="BE55" s="44"/>
      <c r="BF55" s="45"/>
      <c r="BG55" s="43" t="s">
        <v>4</v>
      </c>
      <c r="BH55" s="44"/>
      <c r="BI55" s="44"/>
      <c r="BJ55" s="44"/>
      <c r="BK55" s="45"/>
      <c r="BL55" s="43" t="s">
        <v>3</v>
      </c>
      <c r="BM55" s="44"/>
      <c r="BN55" s="44"/>
      <c r="BO55" s="44"/>
      <c r="BP55" s="45"/>
      <c r="BQ55" s="43" t="s">
        <v>115</v>
      </c>
      <c r="BR55" s="44"/>
      <c r="BS55" s="44"/>
      <c r="BT55" s="45"/>
      <c r="BU55" s="43" t="s">
        <v>96</v>
      </c>
      <c r="BV55" s="44"/>
      <c r="BW55" s="44"/>
      <c r="BX55" s="44"/>
      <c r="BY55" s="45"/>
    </row>
    <row r="56" spans="1:79" s="26" customFormat="1" ht="15" customHeight="1" x14ac:dyDescent="0.25">
      <c r="A56" s="49">
        <v>1</v>
      </c>
      <c r="B56" s="50"/>
      <c r="C56" s="50"/>
      <c r="D56" s="51"/>
      <c r="E56" s="49">
        <v>2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49">
        <v>3</v>
      </c>
      <c r="V56" s="50"/>
      <c r="W56" s="50"/>
      <c r="X56" s="50"/>
      <c r="Y56" s="51"/>
      <c r="Z56" s="49">
        <v>4</v>
      </c>
      <c r="AA56" s="50"/>
      <c r="AB56" s="50"/>
      <c r="AC56" s="50"/>
      <c r="AD56" s="51"/>
      <c r="AE56" s="49">
        <v>5</v>
      </c>
      <c r="AF56" s="50"/>
      <c r="AG56" s="50"/>
      <c r="AH56" s="51"/>
      <c r="AI56" s="49">
        <v>6</v>
      </c>
      <c r="AJ56" s="50"/>
      <c r="AK56" s="50"/>
      <c r="AL56" s="50"/>
      <c r="AM56" s="51"/>
      <c r="AN56" s="49">
        <v>7</v>
      </c>
      <c r="AO56" s="50"/>
      <c r="AP56" s="50"/>
      <c r="AQ56" s="50"/>
      <c r="AR56" s="51"/>
      <c r="AS56" s="49">
        <v>8</v>
      </c>
      <c r="AT56" s="50"/>
      <c r="AU56" s="50"/>
      <c r="AV56" s="50"/>
      <c r="AW56" s="51"/>
      <c r="AX56" s="49">
        <v>9</v>
      </c>
      <c r="AY56" s="50"/>
      <c r="AZ56" s="50"/>
      <c r="BA56" s="51"/>
      <c r="BB56" s="49">
        <v>10</v>
      </c>
      <c r="BC56" s="50"/>
      <c r="BD56" s="50"/>
      <c r="BE56" s="50"/>
      <c r="BF56" s="51"/>
      <c r="BG56" s="49">
        <v>11</v>
      </c>
      <c r="BH56" s="50"/>
      <c r="BI56" s="50"/>
      <c r="BJ56" s="50"/>
      <c r="BK56" s="51"/>
      <c r="BL56" s="49">
        <v>12</v>
      </c>
      <c r="BM56" s="50"/>
      <c r="BN56" s="50"/>
      <c r="BO56" s="50"/>
      <c r="BP56" s="51"/>
      <c r="BQ56" s="49">
        <v>13</v>
      </c>
      <c r="BR56" s="50"/>
      <c r="BS56" s="50"/>
      <c r="BT56" s="51"/>
      <c r="BU56" s="49">
        <v>14</v>
      </c>
      <c r="BV56" s="50"/>
      <c r="BW56" s="50"/>
      <c r="BX56" s="50"/>
      <c r="BY56" s="51"/>
    </row>
    <row r="57" spans="1:79" s="27" customFormat="1" ht="12.75" hidden="1" customHeight="1" x14ac:dyDescent="0.25">
      <c r="A57" s="43" t="s">
        <v>63</v>
      </c>
      <c r="B57" s="44"/>
      <c r="C57" s="44"/>
      <c r="D57" s="45"/>
      <c r="E57" s="43" t="s">
        <v>56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3" t="s">
        <v>64</v>
      </c>
      <c r="V57" s="44"/>
      <c r="W57" s="44"/>
      <c r="X57" s="44"/>
      <c r="Y57" s="45"/>
      <c r="Z57" s="43" t="s">
        <v>65</v>
      </c>
      <c r="AA57" s="44"/>
      <c r="AB57" s="44"/>
      <c r="AC57" s="44"/>
      <c r="AD57" s="45"/>
      <c r="AE57" s="43" t="s">
        <v>90</v>
      </c>
      <c r="AF57" s="44"/>
      <c r="AG57" s="44"/>
      <c r="AH57" s="45"/>
      <c r="AI57" s="103" t="s">
        <v>166</v>
      </c>
      <c r="AJ57" s="104"/>
      <c r="AK57" s="104"/>
      <c r="AL57" s="104"/>
      <c r="AM57" s="105"/>
      <c r="AN57" s="43" t="s">
        <v>66</v>
      </c>
      <c r="AO57" s="44"/>
      <c r="AP57" s="44"/>
      <c r="AQ57" s="44"/>
      <c r="AR57" s="45"/>
      <c r="AS57" s="43" t="s">
        <v>67</v>
      </c>
      <c r="AT57" s="44"/>
      <c r="AU57" s="44"/>
      <c r="AV57" s="44"/>
      <c r="AW57" s="45"/>
      <c r="AX57" s="43" t="s">
        <v>91</v>
      </c>
      <c r="AY57" s="44"/>
      <c r="AZ57" s="44"/>
      <c r="BA57" s="45"/>
      <c r="BB57" s="103" t="s">
        <v>166</v>
      </c>
      <c r="BC57" s="104"/>
      <c r="BD57" s="104"/>
      <c r="BE57" s="104"/>
      <c r="BF57" s="105"/>
      <c r="BG57" s="43" t="s">
        <v>57</v>
      </c>
      <c r="BH57" s="44"/>
      <c r="BI57" s="44"/>
      <c r="BJ57" s="44"/>
      <c r="BK57" s="45"/>
      <c r="BL57" s="43" t="s">
        <v>58</v>
      </c>
      <c r="BM57" s="44"/>
      <c r="BN57" s="44"/>
      <c r="BO57" s="44"/>
      <c r="BP57" s="45"/>
      <c r="BQ57" s="43" t="s">
        <v>92</v>
      </c>
      <c r="BR57" s="44"/>
      <c r="BS57" s="44"/>
      <c r="BT57" s="45"/>
      <c r="BU57" s="103" t="s">
        <v>166</v>
      </c>
      <c r="BV57" s="104"/>
      <c r="BW57" s="104"/>
      <c r="BX57" s="104"/>
      <c r="BY57" s="105"/>
      <c r="CA57" s="27" t="s">
        <v>25</v>
      </c>
    </row>
    <row r="58" spans="1:79" s="28" customFormat="1" ht="12.75" customHeight="1" x14ac:dyDescent="0.25">
      <c r="A58" s="43">
        <v>2111</v>
      </c>
      <c r="B58" s="44"/>
      <c r="C58" s="44"/>
      <c r="D58" s="45"/>
      <c r="E58" s="112" t="s">
        <v>170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4"/>
      <c r="U58" s="95">
        <v>33478217.990000002</v>
      </c>
      <c r="V58" s="96"/>
      <c r="W58" s="96"/>
      <c r="X58" s="96"/>
      <c r="Y58" s="97"/>
      <c r="Z58" s="95">
        <v>853762.57000000007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 t="shared" ref="AI58:AI77" si="7">IF(ISNUMBER(U58),U58,0)+IF(ISNUMBER(Z58),Z58,0)</f>
        <v>34331980.560000002</v>
      </c>
      <c r="AJ58" s="96"/>
      <c r="AK58" s="96"/>
      <c r="AL58" s="96"/>
      <c r="AM58" s="97"/>
      <c r="AN58" s="95">
        <v>40789410</v>
      </c>
      <c r="AO58" s="96"/>
      <c r="AP58" s="96"/>
      <c r="AQ58" s="96"/>
      <c r="AR58" s="97"/>
      <c r="AS58" s="95">
        <v>862780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 t="shared" ref="BB58:BB77" si="8">IF(ISNUMBER(AN58),AN58,0)+IF(ISNUMBER(AS58),AS58,0)</f>
        <v>41652190</v>
      </c>
      <c r="BC58" s="96"/>
      <c r="BD58" s="96"/>
      <c r="BE58" s="96"/>
      <c r="BF58" s="97"/>
      <c r="BG58" s="95">
        <v>41781765</v>
      </c>
      <c r="BH58" s="96"/>
      <c r="BI58" s="96"/>
      <c r="BJ58" s="96"/>
      <c r="BK58" s="97"/>
      <c r="BL58" s="95">
        <f>242165+620615</f>
        <v>862780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 t="shared" ref="BU58:BU77" si="9">IF(ISNUMBER(BG58),BG58,0)+IF(ISNUMBER(BL58),BL58,0)</f>
        <v>42644545</v>
      </c>
      <c r="BV58" s="96"/>
      <c r="BW58" s="96"/>
      <c r="BX58" s="96"/>
      <c r="BY58" s="97"/>
      <c r="CA58" s="28" t="s">
        <v>26</v>
      </c>
    </row>
    <row r="59" spans="1:79" s="28" customFormat="1" ht="12.75" customHeight="1" x14ac:dyDescent="0.25">
      <c r="A59" s="43">
        <v>2120</v>
      </c>
      <c r="B59" s="44"/>
      <c r="C59" s="44"/>
      <c r="D59" s="45"/>
      <c r="E59" s="112" t="s">
        <v>171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95">
        <v>7068244.4799999995</v>
      </c>
      <c r="V59" s="96"/>
      <c r="W59" s="96"/>
      <c r="X59" s="96"/>
      <c r="Y59" s="97"/>
      <c r="Z59" s="95">
        <v>172997.19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 t="shared" si="7"/>
        <v>7241241.6699999999</v>
      </c>
      <c r="AJ59" s="96"/>
      <c r="AK59" s="96"/>
      <c r="AL59" s="96"/>
      <c r="AM59" s="97"/>
      <c r="AN59" s="95">
        <v>8673645</v>
      </c>
      <c r="AO59" s="96"/>
      <c r="AP59" s="96"/>
      <c r="AQ59" s="96"/>
      <c r="AR59" s="97"/>
      <c r="AS59" s="95">
        <v>189941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 t="shared" si="8"/>
        <v>8863586</v>
      </c>
      <c r="BC59" s="96"/>
      <c r="BD59" s="96"/>
      <c r="BE59" s="96"/>
      <c r="BF59" s="97"/>
      <c r="BG59" s="95">
        <v>8891960</v>
      </c>
      <c r="BH59" s="96"/>
      <c r="BI59" s="96"/>
      <c r="BJ59" s="96"/>
      <c r="BK59" s="97"/>
      <c r="BL59" s="95">
        <f>53276+136666</f>
        <v>189942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 t="shared" si="9"/>
        <v>9081902</v>
      </c>
      <c r="BV59" s="96"/>
      <c r="BW59" s="96"/>
      <c r="BX59" s="96"/>
      <c r="BY59" s="97"/>
    </row>
    <row r="60" spans="1:79" s="28" customFormat="1" ht="12.75" customHeight="1" x14ac:dyDescent="0.25">
      <c r="A60" s="43">
        <v>2210</v>
      </c>
      <c r="B60" s="44"/>
      <c r="C60" s="44"/>
      <c r="D60" s="45"/>
      <c r="E60" s="112" t="s">
        <v>172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4"/>
      <c r="U60" s="95">
        <v>1388238.2800000003</v>
      </c>
      <c r="V60" s="96"/>
      <c r="W60" s="96"/>
      <c r="X60" s="96"/>
      <c r="Y60" s="97"/>
      <c r="Z60" s="95">
        <v>631375.99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 t="shared" si="7"/>
        <v>2019614.2700000003</v>
      </c>
      <c r="AJ60" s="96"/>
      <c r="AK60" s="96"/>
      <c r="AL60" s="96"/>
      <c r="AM60" s="97"/>
      <c r="AN60" s="95">
        <v>1188305</v>
      </c>
      <c r="AO60" s="96"/>
      <c r="AP60" s="96"/>
      <c r="AQ60" s="96"/>
      <c r="AR60" s="97"/>
      <c r="AS60" s="95">
        <v>103130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 t="shared" si="8"/>
        <v>1291435</v>
      </c>
      <c r="BC60" s="96"/>
      <c r="BD60" s="96"/>
      <c r="BE60" s="96"/>
      <c r="BF60" s="97"/>
      <c r="BG60" s="95">
        <v>1162142</v>
      </c>
      <c r="BH60" s="96"/>
      <c r="BI60" s="96"/>
      <c r="BJ60" s="96"/>
      <c r="BK60" s="97"/>
      <c r="BL60" s="95">
        <f>75682+36300</f>
        <v>111982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 t="shared" si="9"/>
        <v>1274124</v>
      </c>
      <c r="BV60" s="96"/>
      <c r="BW60" s="96"/>
      <c r="BX60" s="96"/>
      <c r="BY60" s="97"/>
    </row>
    <row r="61" spans="1:79" s="28" customFormat="1" ht="12.75" customHeight="1" x14ac:dyDescent="0.25">
      <c r="A61" s="43">
        <v>2220</v>
      </c>
      <c r="B61" s="44"/>
      <c r="C61" s="44"/>
      <c r="D61" s="45"/>
      <c r="E61" s="112" t="s">
        <v>173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4"/>
      <c r="U61" s="95">
        <v>15261.6</v>
      </c>
      <c r="V61" s="96"/>
      <c r="W61" s="96"/>
      <c r="X61" s="96"/>
      <c r="Y61" s="97"/>
      <c r="Z61" s="95">
        <v>1026.8899999999999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 t="shared" si="7"/>
        <v>16288.49</v>
      </c>
      <c r="AJ61" s="96"/>
      <c r="AK61" s="96"/>
      <c r="AL61" s="96"/>
      <c r="AM61" s="97"/>
      <c r="AN61" s="95">
        <v>22210</v>
      </c>
      <c r="AO61" s="96"/>
      <c r="AP61" s="96"/>
      <c r="AQ61" s="96"/>
      <c r="AR61" s="97"/>
      <c r="AS61" s="95">
        <v>1050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 t="shared" si="8"/>
        <v>23260</v>
      </c>
      <c r="BC61" s="96"/>
      <c r="BD61" s="96"/>
      <c r="BE61" s="96"/>
      <c r="BF61" s="97"/>
      <c r="BG61" s="95">
        <v>29140</v>
      </c>
      <c r="BH61" s="96"/>
      <c r="BI61" s="96"/>
      <c r="BJ61" s="96"/>
      <c r="BK61" s="97"/>
      <c r="BL61" s="95">
        <v>600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 t="shared" si="9"/>
        <v>29740</v>
      </c>
      <c r="BV61" s="96"/>
      <c r="BW61" s="96"/>
      <c r="BX61" s="96"/>
      <c r="BY61" s="97"/>
    </row>
    <row r="62" spans="1:79" s="28" customFormat="1" ht="12.75" customHeight="1" x14ac:dyDescent="0.25">
      <c r="A62" s="43">
        <v>2230</v>
      </c>
      <c r="B62" s="44"/>
      <c r="C62" s="44"/>
      <c r="D62" s="45"/>
      <c r="E62" s="112" t="s">
        <v>174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4"/>
      <c r="U62" s="95">
        <v>0</v>
      </c>
      <c r="V62" s="96"/>
      <c r="W62" s="96"/>
      <c r="X62" s="96"/>
      <c r="Y62" s="97"/>
      <c r="Z62" s="95">
        <v>93684.41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 t="shared" si="7"/>
        <v>93684.41</v>
      </c>
      <c r="AJ62" s="96"/>
      <c r="AK62" s="96"/>
      <c r="AL62" s="96"/>
      <c r="AM62" s="97"/>
      <c r="AN62" s="95">
        <v>0</v>
      </c>
      <c r="AO62" s="96"/>
      <c r="AP62" s="96"/>
      <c r="AQ62" s="96"/>
      <c r="AR62" s="97"/>
      <c r="AS62" s="95">
        <v>115446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 t="shared" si="8"/>
        <v>115446</v>
      </c>
      <c r="BC62" s="96"/>
      <c r="BD62" s="96"/>
      <c r="BE62" s="96"/>
      <c r="BF62" s="97"/>
      <c r="BG62" s="95">
        <v>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 t="shared" si="9"/>
        <v>0</v>
      </c>
      <c r="BV62" s="96"/>
      <c r="BW62" s="96"/>
      <c r="BX62" s="96"/>
      <c r="BY62" s="97"/>
    </row>
    <row r="63" spans="1:79" s="28" customFormat="1" ht="12.75" customHeight="1" x14ac:dyDescent="0.25">
      <c r="A63" s="43">
        <v>2240</v>
      </c>
      <c r="B63" s="44"/>
      <c r="C63" s="44"/>
      <c r="D63" s="45"/>
      <c r="E63" s="112" t="s">
        <v>175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95">
        <v>3066270.0399999996</v>
      </c>
      <c r="V63" s="96"/>
      <c r="W63" s="96"/>
      <c r="X63" s="96"/>
      <c r="Y63" s="97"/>
      <c r="Z63" s="95">
        <v>284896.87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 t="shared" si="7"/>
        <v>3351166.9099999997</v>
      </c>
      <c r="AJ63" s="96"/>
      <c r="AK63" s="96"/>
      <c r="AL63" s="96"/>
      <c r="AM63" s="97"/>
      <c r="AN63" s="95">
        <v>2596750</v>
      </c>
      <c r="AO63" s="96"/>
      <c r="AP63" s="96"/>
      <c r="AQ63" s="96"/>
      <c r="AR63" s="97"/>
      <c r="AS63" s="95">
        <v>90894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 t="shared" si="8"/>
        <v>2687644</v>
      </c>
      <c r="BC63" s="96"/>
      <c r="BD63" s="96"/>
      <c r="BE63" s="96"/>
      <c r="BF63" s="97"/>
      <c r="BG63" s="95">
        <v>3537239</v>
      </c>
      <c r="BH63" s="96"/>
      <c r="BI63" s="96"/>
      <c r="BJ63" s="96"/>
      <c r="BK63" s="97"/>
      <c r="BL63" s="95">
        <f>89458+36200</f>
        <v>125658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 t="shared" si="9"/>
        <v>3662897</v>
      </c>
      <c r="BV63" s="96"/>
      <c r="BW63" s="96"/>
      <c r="BX63" s="96"/>
      <c r="BY63" s="97"/>
    </row>
    <row r="64" spans="1:79" s="28" customFormat="1" ht="12.75" customHeight="1" x14ac:dyDescent="0.25">
      <c r="A64" s="43">
        <v>2250</v>
      </c>
      <c r="B64" s="44"/>
      <c r="C64" s="44"/>
      <c r="D64" s="45"/>
      <c r="E64" s="112" t="s">
        <v>176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4"/>
      <c r="U64" s="95">
        <v>235462.77000000002</v>
      </c>
      <c r="V64" s="96"/>
      <c r="W64" s="96"/>
      <c r="X64" s="96"/>
      <c r="Y64" s="97"/>
      <c r="Z64" s="95">
        <v>420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 t="shared" si="7"/>
        <v>235882.77000000002</v>
      </c>
      <c r="AJ64" s="96"/>
      <c r="AK64" s="96"/>
      <c r="AL64" s="96"/>
      <c r="AM64" s="97"/>
      <c r="AN64" s="95">
        <v>280575</v>
      </c>
      <c r="AO64" s="96"/>
      <c r="AP64" s="96"/>
      <c r="AQ64" s="96"/>
      <c r="AR64" s="97"/>
      <c r="AS64" s="95">
        <v>9580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 t="shared" si="8"/>
        <v>290155</v>
      </c>
      <c r="BC64" s="96"/>
      <c r="BD64" s="96"/>
      <c r="BE64" s="96"/>
      <c r="BF64" s="97"/>
      <c r="BG64" s="95">
        <v>386870</v>
      </c>
      <c r="BH64" s="96"/>
      <c r="BI64" s="96"/>
      <c r="BJ64" s="96"/>
      <c r="BK64" s="97"/>
      <c r="BL64" s="95">
        <v>10000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 t="shared" si="9"/>
        <v>396870</v>
      </c>
      <c r="BV64" s="96"/>
      <c r="BW64" s="96"/>
      <c r="BX64" s="96"/>
      <c r="BY64" s="97"/>
    </row>
    <row r="65" spans="1:77" s="28" customFormat="1" ht="12.75" customHeight="1" x14ac:dyDescent="0.25">
      <c r="A65" s="43">
        <v>2271</v>
      </c>
      <c r="B65" s="44"/>
      <c r="C65" s="44"/>
      <c r="D65" s="45"/>
      <c r="E65" s="112" t="s">
        <v>177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4"/>
      <c r="U65" s="95">
        <v>690543.97</v>
      </c>
      <c r="V65" s="96"/>
      <c r="W65" s="96"/>
      <c r="X65" s="96"/>
      <c r="Y65" s="97"/>
      <c r="Z65" s="95">
        <v>84563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 t="shared" si="7"/>
        <v>775106.97</v>
      </c>
      <c r="AJ65" s="96"/>
      <c r="AK65" s="96"/>
      <c r="AL65" s="96"/>
      <c r="AM65" s="97"/>
      <c r="AN65" s="95">
        <v>1526235</v>
      </c>
      <c r="AO65" s="96"/>
      <c r="AP65" s="96"/>
      <c r="AQ65" s="96"/>
      <c r="AR65" s="97"/>
      <c r="AS65" s="95">
        <v>100220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 t="shared" si="8"/>
        <v>1626455</v>
      </c>
      <c r="BC65" s="96"/>
      <c r="BD65" s="96"/>
      <c r="BE65" s="96"/>
      <c r="BF65" s="97"/>
      <c r="BG65" s="95">
        <v>1526235</v>
      </c>
      <c r="BH65" s="96"/>
      <c r="BI65" s="96"/>
      <c r="BJ65" s="96"/>
      <c r="BK65" s="97"/>
      <c r="BL65" s="95">
        <f>87220+39519</f>
        <v>126739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 t="shared" si="9"/>
        <v>1652974</v>
      </c>
      <c r="BV65" s="96"/>
      <c r="BW65" s="96"/>
      <c r="BX65" s="96"/>
      <c r="BY65" s="97"/>
    </row>
    <row r="66" spans="1:77" s="28" customFormat="1" ht="12.75" customHeight="1" x14ac:dyDescent="0.25">
      <c r="A66" s="43">
        <v>2272</v>
      </c>
      <c r="B66" s="44"/>
      <c r="C66" s="44"/>
      <c r="D66" s="45"/>
      <c r="E66" s="112" t="s">
        <v>178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4"/>
      <c r="U66" s="95">
        <v>99318.260000000009</v>
      </c>
      <c r="V66" s="96"/>
      <c r="W66" s="96"/>
      <c r="X66" s="96"/>
      <c r="Y66" s="97"/>
      <c r="Z66" s="95">
        <v>27775.52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 t="shared" si="7"/>
        <v>127093.78000000001</v>
      </c>
      <c r="AJ66" s="96"/>
      <c r="AK66" s="96"/>
      <c r="AL66" s="96"/>
      <c r="AM66" s="97"/>
      <c r="AN66" s="95">
        <v>166627</v>
      </c>
      <c r="AO66" s="96"/>
      <c r="AP66" s="96"/>
      <c r="AQ66" s="96"/>
      <c r="AR66" s="97"/>
      <c r="AS66" s="95">
        <v>43012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 t="shared" si="8"/>
        <v>209639</v>
      </c>
      <c r="BC66" s="96"/>
      <c r="BD66" s="96"/>
      <c r="BE66" s="96"/>
      <c r="BF66" s="97"/>
      <c r="BG66" s="95">
        <v>258198</v>
      </c>
      <c r="BH66" s="96"/>
      <c r="BI66" s="96"/>
      <c r="BJ66" s="96"/>
      <c r="BK66" s="97"/>
      <c r="BL66" s="95">
        <f>31812+11200</f>
        <v>43012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 t="shared" si="9"/>
        <v>301210</v>
      </c>
      <c r="BV66" s="96"/>
      <c r="BW66" s="96"/>
      <c r="BX66" s="96"/>
      <c r="BY66" s="97"/>
    </row>
    <row r="67" spans="1:77" s="28" customFormat="1" ht="12.75" customHeight="1" x14ac:dyDescent="0.25">
      <c r="A67" s="43">
        <v>2273</v>
      </c>
      <c r="B67" s="44"/>
      <c r="C67" s="44"/>
      <c r="D67" s="45"/>
      <c r="E67" s="112" t="s">
        <v>179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4"/>
      <c r="U67" s="95">
        <v>545136.64000000001</v>
      </c>
      <c r="V67" s="96"/>
      <c r="W67" s="96"/>
      <c r="X67" s="96"/>
      <c r="Y67" s="97"/>
      <c r="Z67" s="95">
        <v>123684.84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 t="shared" si="7"/>
        <v>668821.48</v>
      </c>
      <c r="AJ67" s="96"/>
      <c r="AK67" s="96"/>
      <c r="AL67" s="96"/>
      <c r="AM67" s="97"/>
      <c r="AN67" s="95">
        <v>1300487</v>
      </c>
      <c r="AO67" s="96"/>
      <c r="AP67" s="96"/>
      <c r="AQ67" s="96"/>
      <c r="AR67" s="97"/>
      <c r="AS67" s="95">
        <v>85435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 t="shared" si="8"/>
        <v>1385922</v>
      </c>
      <c r="BC67" s="96"/>
      <c r="BD67" s="96"/>
      <c r="BE67" s="96"/>
      <c r="BF67" s="97"/>
      <c r="BG67" s="95">
        <v>1723202</v>
      </c>
      <c r="BH67" s="96"/>
      <c r="BI67" s="96"/>
      <c r="BJ67" s="96"/>
      <c r="BK67" s="97"/>
      <c r="BL67" s="95">
        <f>49435+32000</f>
        <v>81435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 t="shared" si="9"/>
        <v>1804637</v>
      </c>
      <c r="BV67" s="96"/>
      <c r="BW67" s="96"/>
      <c r="BX67" s="96"/>
      <c r="BY67" s="97"/>
    </row>
    <row r="68" spans="1:77" s="28" customFormat="1" ht="12.75" customHeight="1" x14ac:dyDescent="0.25">
      <c r="A68" s="43">
        <v>2274</v>
      </c>
      <c r="B68" s="44"/>
      <c r="C68" s="44"/>
      <c r="D68" s="45"/>
      <c r="E68" s="112" t="s">
        <v>180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4"/>
      <c r="U68" s="95">
        <v>478654.01</v>
      </c>
      <c r="V68" s="96"/>
      <c r="W68" s="96"/>
      <c r="X68" s="96"/>
      <c r="Y68" s="97"/>
      <c r="Z68" s="95">
        <v>15879.54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 t="shared" si="7"/>
        <v>494533.55</v>
      </c>
      <c r="AJ68" s="96"/>
      <c r="AK68" s="96"/>
      <c r="AL68" s="96"/>
      <c r="AM68" s="97"/>
      <c r="AN68" s="95">
        <v>759967</v>
      </c>
      <c r="AO68" s="96"/>
      <c r="AP68" s="96"/>
      <c r="AQ68" s="96"/>
      <c r="AR68" s="97"/>
      <c r="AS68" s="95">
        <v>19094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 t="shared" si="8"/>
        <v>779061</v>
      </c>
      <c r="BC68" s="96"/>
      <c r="BD68" s="96"/>
      <c r="BE68" s="96"/>
      <c r="BF68" s="97"/>
      <c r="BG68" s="95">
        <v>553400</v>
      </c>
      <c r="BH68" s="96"/>
      <c r="BI68" s="96"/>
      <c r="BJ68" s="96"/>
      <c r="BK68" s="97"/>
      <c r="BL68" s="95">
        <v>19094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 t="shared" si="9"/>
        <v>572494</v>
      </c>
      <c r="BV68" s="96"/>
      <c r="BW68" s="96"/>
      <c r="BX68" s="96"/>
      <c r="BY68" s="97"/>
    </row>
    <row r="69" spans="1:77" s="28" customFormat="1" ht="25" customHeight="1" x14ac:dyDescent="0.25">
      <c r="A69" s="43">
        <v>2275</v>
      </c>
      <c r="B69" s="44"/>
      <c r="C69" s="44"/>
      <c r="D69" s="45"/>
      <c r="E69" s="112" t="s">
        <v>181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4"/>
      <c r="U69" s="95">
        <v>8079.12</v>
      </c>
      <c r="V69" s="96"/>
      <c r="W69" s="96"/>
      <c r="X69" s="96"/>
      <c r="Y69" s="97"/>
      <c r="Z69" s="95">
        <v>11484.699999999999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 t="shared" si="7"/>
        <v>19563.82</v>
      </c>
      <c r="AJ69" s="96"/>
      <c r="AK69" s="96"/>
      <c r="AL69" s="96"/>
      <c r="AM69" s="97"/>
      <c r="AN69" s="95">
        <v>13245</v>
      </c>
      <c r="AO69" s="96"/>
      <c r="AP69" s="96"/>
      <c r="AQ69" s="96"/>
      <c r="AR69" s="97"/>
      <c r="AS69" s="95">
        <v>10567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 t="shared" si="8"/>
        <v>23812</v>
      </c>
      <c r="BC69" s="96"/>
      <c r="BD69" s="96"/>
      <c r="BE69" s="96"/>
      <c r="BF69" s="97"/>
      <c r="BG69" s="95">
        <v>16354</v>
      </c>
      <c r="BH69" s="96"/>
      <c r="BI69" s="96"/>
      <c r="BJ69" s="96"/>
      <c r="BK69" s="97"/>
      <c r="BL69" s="95">
        <f>10000+1000</f>
        <v>11000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 t="shared" si="9"/>
        <v>27354</v>
      </c>
      <c r="BV69" s="96"/>
      <c r="BW69" s="96"/>
      <c r="BX69" s="96"/>
      <c r="BY69" s="97"/>
    </row>
    <row r="70" spans="1:77" s="28" customFormat="1" ht="37.5" customHeight="1" x14ac:dyDescent="0.25">
      <c r="A70" s="43">
        <v>2282</v>
      </c>
      <c r="B70" s="44"/>
      <c r="C70" s="44"/>
      <c r="D70" s="45"/>
      <c r="E70" s="112" t="s">
        <v>182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95">
        <v>7737</v>
      </c>
      <c r="V70" s="96"/>
      <c r="W70" s="96"/>
      <c r="X70" s="96"/>
      <c r="Y70" s="97"/>
      <c r="Z70" s="95">
        <v>580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 t="shared" si="7"/>
        <v>8317</v>
      </c>
      <c r="AJ70" s="96"/>
      <c r="AK70" s="96"/>
      <c r="AL70" s="96"/>
      <c r="AM70" s="97"/>
      <c r="AN70" s="95">
        <v>14600</v>
      </c>
      <c r="AO70" s="96"/>
      <c r="AP70" s="96"/>
      <c r="AQ70" s="96"/>
      <c r="AR70" s="97"/>
      <c r="AS70" s="95">
        <v>0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 t="shared" si="8"/>
        <v>14600</v>
      </c>
      <c r="BC70" s="96"/>
      <c r="BD70" s="96"/>
      <c r="BE70" s="96"/>
      <c r="BF70" s="97"/>
      <c r="BG70" s="95">
        <v>15200</v>
      </c>
      <c r="BH70" s="96"/>
      <c r="BI70" s="96"/>
      <c r="BJ70" s="96"/>
      <c r="BK70" s="97"/>
      <c r="BL70" s="95">
        <v>0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 t="shared" si="9"/>
        <v>15200</v>
      </c>
      <c r="BV70" s="96"/>
      <c r="BW70" s="96"/>
      <c r="BX70" s="96"/>
      <c r="BY70" s="97"/>
    </row>
    <row r="71" spans="1:77" s="28" customFormat="1" ht="12.75" customHeight="1" x14ac:dyDescent="0.25">
      <c r="A71" s="43">
        <v>2730</v>
      </c>
      <c r="B71" s="44"/>
      <c r="C71" s="44"/>
      <c r="D71" s="45"/>
      <c r="E71" s="112" t="s">
        <v>183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4"/>
      <c r="U71" s="95">
        <v>2490</v>
      </c>
      <c r="V71" s="96"/>
      <c r="W71" s="96"/>
      <c r="X71" s="96"/>
      <c r="Y71" s="97"/>
      <c r="Z71" s="95">
        <v>0</v>
      </c>
      <c r="AA71" s="96"/>
      <c r="AB71" s="96"/>
      <c r="AC71" s="96"/>
      <c r="AD71" s="97"/>
      <c r="AE71" s="95">
        <v>0</v>
      </c>
      <c r="AF71" s="96"/>
      <c r="AG71" s="96"/>
      <c r="AH71" s="97"/>
      <c r="AI71" s="95">
        <f t="shared" si="7"/>
        <v>2490</v>
      </c>
      <c r="AJ71" s="96"/>
      <c r="AK71" s="96"/>
      <c r="AL71" s="96"/>
      <c r="AM71" s="97"/>
      <c r="AN71" s="95">
        <v>2700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 t="shared" si="8"/>
        <v>2700</v>
      </c>
      <c r="BC71" s="96"/>
      <c r="BD71" s="96"/>
      <c r="BE71" s="96"/>
      <c r="BF71" s="97"/>
      <c r="BG71" s="95">
        <v>3900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 t="shared" si="9"/>
        <v>3900</v>
      </c>
      <c r="BV71" s="96"/>
      <c r="BW71" s="96"/>
      <c r="BX71" s="96"/>
      <c r="BY71" s="97"/>
    </row>
    <row r="72" spans="1:77" s="28" customFormat="1" ht="12.75" customHeight="1" x14ac:dyDescent="0.25">
      <c r="A72" s="43">
        <v>2800</v>
      </c>
      <c r="B72" s="44"/>
      <c r="C72" s="44"/>
      <c r="D72" s="45"/>
      <c r="E72" s="112" t="s">
        <v>184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4"/>
      <c r="U72" s="95">
        <v>302.70999999999998</v>
      </c>
      <c r="V72" s="96"/>
      <c r="W72" s="96"/>
      <c r="X72" s="96"/>
      <c r="Y72" s="97"/>
      <c r="Z72" s="95">
        <v>62704.79</v>
      </c>
      <c r="AA72" s="96"/>
      <c r="AB72" s="96"/>
      <c r="AC72" s="96"/>
      <c r="AD72" s="97"/>
      <c r="AE72" s="95">
        <v>0</v>
      </c>
      <c r="AF72" s="96"/>
      <c r="AG72" s="96"/>
      <c r="AH72" s="97"/>
      <c r="AI72" s="95">
        <f t="shared" si="7"/>
        <v>63007.5</v>
      </c>
      <c r="AJ72" s="96"/>
      <c r="AK72" s="96"/>
      <c r="AL72" s="96"/>
      <c r="AM72" s="97"/>
      <c r="AN72" s="95">
        <v>400</v>
      </c>
      <c r="AO72" s="96"/>
      <c r="AP72" s="96"/>
      <c r="AQ72" s="96"/>
      <c r="AR72" s="97"/>
      <c r="AS72" s="95">
        <v>56400</v>
      </c>
      <c r="AT72" s="96"/>
      <c r="AU72" s="96"/>
      <c r="AV72" s="96"/>
      <c r="AW72" s="97"/>
      <c r="AX72" s="95">
        <v>0</v>
      </c>
      <c r="AY72" s="96"/>
      <c r="AZ72" s="96"/>
      <c r="BA72" s="97"/>
      <c r="BB72" s="95">
        <f t="shared" si="8"/>
        <v>56800</v>
      </c>
      <c r="BC72" s="96"/>
      <c r="BD72" s="96"/>
      <c r="BE72" s="96"/>
      <c r="BF72" s="97"/>
      <c r="BG72" s="95">
        <v>3400</v>
      </c>
      <c r="BH72" s="96"/>
      <c r="BI72" s="96"/>
      <c r="BJ72" s="96"/>
      <c r="BK72" s="97"/>
      <c r="BL72" s="95">
        <f>18200+70800</f>
        <v>89000</v>
      </c>
      <c r="BM72" s="96"/>
      <c r="BN72" s="96"/>
      <c r="BO72" s="96"/>
      <c r="BP72" s="97"/>
      <c r="BQ72" s="95">
        <v>0</v>
      </c>
      <c r="BR72" s="96"/>
      <c r="BS72" s="96"/>
      <c r="BT72" s="97"/>
      <c r="BU72" s="95">
        <f t="shared" si="9"/>
        <v>92400</v>
      </c>
      <c r="BV72" s="96"/>
      <c r="BW72" s="96"/>
      <c r="BX72" s="96"/>
      <c r="BY72" s="97"/>
    </row>
    <row r="73" spans="1:77" s="28" customFormat="1" ht="25" customHeight="1" x14ac:dyDescent="0.25">
      <c r="A73" s="43">
        <v>3110</v>
      </c>
      <c r="B73" s="44"/>
      <c r="C73" s="44"/>
      <c r="D73" s="45"/>
      <c r="E73" s="112" t="s">
        <v>185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4"/>
      <c r="U73" s="95">
        <v>0</v>
      </c>
      <c r="V73" s="96"/>
      <c r="W73" s="96"/>
      <c r="X73" s="96"/>
      <c r="Y73" s="97"/>
      <c r="Z73" s="95">
        <v>1452986</v>
      </c>
      <c r="AA73" s="96"/>
      <c r="AB73" s="96"/>
      <c r="AC73" s="96"/>
      <c r="AD73" s="97"/>
      <c r="AE73" s="95">
        <f>Z73</f>
        <v>1452986</v>
      </c>
      <c r="AF73" s="96"/>
      <c r="AG73" s="96"/>
      <c r="AH73" s="97"/>
      <c r="AI73" s="95">
        <f t="shared" si="7"/>
        <v>1452986</v>
      </c>
      <c r="AJ73" s="96"/>
      <c r="AK73" s="96"/>
      <c r="AL73" s="96"/>
      <c r="AM73" s="97"/>
      <c r="AN73" s="95">
        <v>0</v>
      </c>
      <c r="AO73" s="96"/>
      <c r="AP73" s="96"/>
      <c r="AQ73" s="96"/>
      <c r="AR73" s="97"/>
      <c r="AS73" s="95">
        <v>318044</v>
      </c>
      <c r="AT73" s="96"/>
      <c r="AU73" s="96"/>
      <c r="AV73" s="96"/>
      <c r="AW73" s="97"/>
      <c r="AX73" s="95">
        <v>259744</v>
      </c>
      <c r="AY73" s="96"/>
      <c r="AZ73" s="96"/>
      <c r="BA73" s="97"/>
      <c r="BB73" s="95">
        <f t="shared" si="8"/>
        <v>318044</v>
      </c>
      <c r="BC73" s="96"/>
      <c r="BD73" s="96"/>
      <c r="BE73" s="96"/>
      <c r="BF73" s="97"/>
      <c r="BG73" s="95">
        <v>0</v>
      </c>
      <c r="BH73" s="96"/>
      <c r="BI73" s="96"/>
      <c r="BJ73" s="96"/>
      <c r="BK73" s="97"/>
      <c r="BL73" s="95">
        <f>95000+115700+577000</f>
        <v>787700</v>
      </c>
      <c r="BM73" s="96"/>
      <c r="BN73" s="96"/>
      <c r="BO73" s="96"/>
      <c r="BP73" s="97"/>
      <c r="BQ73" s="95">
        <f>BL73</f>
        <v>787700</v>
      </c>
      <c r="BR73" s="96"/>
      <c r="BS73" s="96"/>
      <c r="BT73" s="97"/>
      <c r="BU73" s="95">
        <f t="shared" si="9"/>
        <v>787700</v>
      </c>
      <c r="BV73" s="96"/>
      <c r="BW73" s="96"/>
      <c r="BX73" s="96"/>
      <c r="BY73" s="97"/>
    </row>
    <row r="74" spans="1:77" s="28" customFormat="1" ht="12.75" customHeight="1" x14ac:dyDescent="0.25">
      <c r="A74" s="43">
        <v>3122</v>
      </c>
      <c r="B74" s="44"/>
      <c r="C74" s="44"/>
      <c r="D74" s="45"/>
      <c r="E74" s="112" t="s">
        <v>186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4"/>
      <c r="U74" s="95">
        <v>0</v>
      </c>
      <c r="V74" s="96"/>
      <c r="W74" s="96"/>
      <c r="X74" s="96"/>
      <c r="Y74" s="97"/>
      <c r="Z74" s="95">
        <v>0</v>
      </c>
      <c r="AA74" s="96"/>
      <c r="AB74" s="96"/>
      <c r="AC74" s="96"/>
      <c r="AD74" s="97"/>
      <c r="AE74" s="95">
        <f t="shared" ref="AE74:AE76" si="10">Z74</f>
        <v>0</v>
      </c>
      <c r="AF74" s="96"/>
      <c r="AG74" s="96"/>
      <c r="AH74" s="97"/>
      <c r="AI74" s="95">
        <f t="shared" si="7"/>
        <v>0</v>
      </c>
      <c r="AJ74" s="96"/>
      <c r="AK74" s="96"/>
      <c r="AL74" s="96"/>
      <c r="AM74" s="97"/>
      <c r="AN74" s="95">
        <v>0</v>
      </c>
      <c r="AO74" s="96"/>
      <c r="AP74" s="96"/>
      <c r="AQ74" s="96"/>
      <c r="AR74" s="97"/>
      <c r="AS74" s="95">
        <v>20870</v>
      </c>
      <c r="AT74" s="96"/>
      <c r="AU74" s="96"/>
      <c r="AV74" s="96"/>
      <c r="AW74" s="97"/>
      <c r="AX74" s="95">
        <v>0</v>
      </c>
      <c r="AY74" s="96"/>
      <c r="AZ74" s="96"/>
      <c r="BA74" s="97"/>
      <c r="BB74" s="95">
        <f t="shared" si="8"/>
        <v>20870</v>
      </c>
      <c r="BC74" s="96"/>
      <c r="BD74" s="96"/>
      <c r="BE74" s="96"/>
      <c r="BF74" s="97"/>
      <c r="BG74" s="95">
        <v>0</v>
      </c>
      <c r="BH74" s="96"/>
      <c r="BI74" s="96"/>
      <c r="BJ74" s="96"/>
      <c r="BK74" s="97"/>
      <c r="BL74" s="95">
        <v>27380</v>
      </c>
      <c r="BM74" s="96"/>
      <c r="BN74" s="96"/>
      <c r="BO74" s="96"/>
      <c r="BP74" s="97"/>
      <c r="BQ74" s="95">
        <f t="shared" ref="BQ74:BQ75" si="11">BL74</f>
        <v>27380</v>
      </c>
      <c r="BR74" s="96"/>
      <c r="BS74" s="96"/>
      <c r="BT74" s="97"/>
      <c r="BU74" s="95">
        <f t="shared" si="9"/>
        <v>27380</v>
      </c>
      <c r="BV74" s="96"/>
      <c r="BW74" s="96"/>
      <c r="BX74" s="96"/>
      <c r="BY74" s="97"/>
    </row>
    <row r="75" spans="1:77" s="28" customFormat="1" ht="12.75" customHeight="1" x14ac:dyDescent="0.25">
      <c r="A75" s="43">
        <v>3132</v>
      </c>
      <c r="B75" s="44"/>
      <c r="C75" s="44"/>
      <c r="D75" s="45"/>
      <c r="E75" s="112" t="s">
        <v>187</v>
      </c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4"/>
      <c r="U75" s="95">
        <v>0</v>
      </c>
      <c r="V75" s="96"/>
      <c r="W75" s="96"/>
      <c r="X75" s="96"/>
      <c r="Y75" s="97"/>
      <c r="Z75" s="95">
        <v>33210</v>
      </c>
      <c r="AA75" s="96"/>
      <c r="AB75" s="96"/>
      <c r="AC75" s="96"/>
      <c r="AD75" s="97"/>
      <c r="AE75" s="95">
        <f t="shared" si="10"/>
        <v>33210</v>
      </c>
      <c r="AF75" s="96"/>
      <c r="AG75" s="96"/>
      <c r="AH75" s="97"/>
      <c r="AI75" s="95">
        <f t="shared" si="7"/>
        <v>33210</v>
      </c>
      <c r="AJ75" s="96"/>
      <c r="AK75" s="96"/>
      <c r="AL75" s="96"/>
      <c r="AM75" s="97"/>
      <c r="AN75" s="95">
        <v>0</v>
      </c>
      <c r="AO75" s="96"/>
      <c r="AP75" s="96"/>
      <c r="AQ75" s="96"/>
      <c r="AR75" s="97"/>
      <c r="AS75" s="95">
        <v>1000000</v>
      </c>
      <c r="AT75" s="96"/>
      <c r="AU75" s="96"/>
      <c r="AV75" s="96"/>
      <c r="AW75" s="97"/>
      <c r="AX75" s="95">
        <v>1000000</v>
      </c>
      <c r="AY75" s="96"/>
      <c r="AZ75" s="96"/>
      <c r="BA75" s="97"/>
      <c r="BB75" s="95">
        <f t="shared" si="8"/>
        <v>1000000</v>
      </c>
      <c r="BC75" s="96"/>
      <c r="BD75" s="96"/>
      <c r="BE75" s="96"/>
      <c r="BF75" s="97"/>
      <c r="BG75" s="95">
        <v>0</v>
      </c>
      <c r="BH75" s="96"/>
      <c r="BI75" s="96"/>
      <c r="BJ75" s="96"/>
      <c r="BK75" s="97"/>
      <c r="BL75" s="95">
        <f>49900+25408</f>
        <v>75308</v>
      </c>
      <c r="BM75" s="96"/>
      <c r="BN75" s="96"/>
      <c r="BO75" s="96"/>
      <c r="BP75" s="97"/>
      <c r="BQ75" s="95">
        <f t="shared" si="11"/>
        <v>75308</v>
      </c>
      <c r="BR75" s="96"/>
      <c r="BS75" s="96"/>
      <c r="BT75" s="97"/>
      <c r="BU75" s="95">
        <f t="shared" si="9"/>
        <v>75308</v>
      </c>
      <c r="BV75" s="96"/>
      <c r="BW75" s="96"/>
      <c r="BX75" s="96"/>
      <c r="BY75" s="97"/>
    </row>
    <row r="76" spans="1:77" s="28" customFormat="1" ht="12.75" customHeight="1" x14ac:dyDescent="0.25">
      <c r="A76" s="43">
        <v>3142</v>
      </c>
      <c r="B76" s="44"/>
      <c r="C76" s="44"/>
      <c r="D76" s="45"/>
      <c r="E76" s="112" t="s">
        <v>188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4"/>
      <c r="U76" s="95">
        <v>0</v>
      </c>
      <c r="V76" s="96"/>
      <c r="W76" s="96"/>
      <c r="X76" s="96"/>
      <c r="Y76" s="97"/>
      <c r="Z76" s="95">
        <v>8169829</v>
      </c>
      <c r="AA76" s="96"/>
      <c r="AB76" s="96"/>
      <c r="AC76" s="96"/>
      <c r="AD76" s="97"/>
      <c r="AE76" s="95">
        <f t="shared" si="10"/>
        <v>8169829</v>
      </c>
      <c r="AF76" s="96"/>
      <c r="AG76" s="96"/>
      <c r="AH76" s="97"/>
      <c r="AI76" s="95">
        <f t="shared" si="7"/>
        <v>8169829</v>
      </c>
      <c r="AJ76" s="96"/>
      <c r="AK76" s="96"/>
      <c r="AL76" s="96"/>
      <c r="AM76" s="97"/>
      <c r="AN76" s="95">
        <v>0</v>
      </c>
      <c r="AO76" s="96"/>
      <c r="AP76" s="96"/>
      <c r="AQ76" s="96"/>
      <c r="AR76" s="97"/>
      <c r="AS76" s="95">
        <v>5000000</v>
      </c>
      <c r="AT76" s="96"/>
      <c r="AU76" s="96"/>
      <c r="AV76" s="96"/>
      <c r="AW76" s="97"/>
      <c r="AX76" s="95">
        <v>5000000</v>
      </c>
      <c r="AY76" s="96"/>
      <c r="AZ76" s="96"/>
      <c r="BA76" s="97"/>
      <c r="BB76" s="95">
        <f t="shared" si="8"/>
        <v>5000000</v>
      </c>
      <c r="BC76" s="96"/>
      <c r="BD76" s="96"/>
      <c r="BE76" s="96"/>
      <c r="BF76" s="97"/>
      <c r="BG76" s="95">
        <v>0</v>
      </c>
      <c r="BH76" s="96"/>
      <c r="BI76" s="96"/>
      <c r="BJ76" s="96"/>
      <c r="BK76" s="97"/>
      <c r="BL76" s="95">
        <v>179860</v>
      </c>
      <c r="BM76" s="96"/>
      <c r="BN76" s="96"/>
      <c r="BO76" s="96"/>
      <c r="BP76" s="97"/>
      <c r="BQ76" s="95">
        <f>BL76</f>
        <v>179860</v>
      </c>
      <c r="BR76" s="96"/>
      <c r="BS76" s="96"/>
      <c r="BT76" s="97"/>
      <c r="BU76" s="95">
        <f t="shared" si="9"/>
        <v>179860</v>
      </c>
      <c r="BV76" s="96"/>
      <c r="BW76" s="96"/>
      <c r="BX76" s="96"/>
      <c r="BY76" s="97"/>
    </row>
    <row r="77" spans="1:77" s="29" customFormat="1" ht="18" customHeight="1" x14ac:dyDescent="0.25">
      <c r="A77" s="106"/>
      <c r="B77" s="107"/>
      <c r="C77" s="107"/>
      <c r="D77" s="108"/>
      <c r="E77" s="179" t="s">
        <v>143</v>
      </c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1"/>
      <c r="U77" s="99">
        <v>47083956.869999997</v>
      </c>
      <c r="V77" s="100"/>
      <c r="W77" s="100"/>
      <c r="X77" s="100"/>
      <c r="Y77" s="101"/>
      <c r="Z77" s="99">
        <v>12277794.530000001</v>
      </c>
      <c r="AA77" s="100"/>
      <c r="AB77" s="100"/>
      <c r="AC77" s="100"/>
      <c r="AD77" s="101"/>
      <c r="AE77" s="99">
        <f>AE73+AE74+AE75+AE76</f>
        <v>9656025</v>
      </c>
      <c r="AF77" s="100"/>
      <c r="AG77" s="100"/>
      <c r="AH77" s="101"/>
      <c r="AI77" s="99">
        <f t="shared" si="7"/>
        <v>59361751.399999999</v>
      </c>
      <c r="AJ77" s="100"/>
      <c r="AK77" s="100"/>
      <c r="AL77" s="100"/>
      <c r="AM77" s="101"/>
      <c r="AN77" s="99">
        <v>57335156</v>
      </c>
      <c r="AO77" s="100"/>
      <c r="AP77" s="100"/>
      <c r="AQ77" s="100"/>
      <c r="AR77" s="101"/>
      <c r="AS77" s="99">
        <v>8026463</v>
      </c>
      <c r="AT77" s="100"/>
      <c r="AU77" s="100"/>
      <c r="AV77" s="100"/>
      <c r="AW77" s="101"/>
      <c r="AX77" s="99">
        <v>6259744</v>
      </c>
      <c r="AY77" s="100"/>
      <c r="AZ77" s="100"/>
      <c r="BA77" s="101"/>
      <c r="BB77" s="99">
        <f t="shared" si="8"/>
        <v>65361619</v>
      </c>
      <c r="BC77" s="100"/>
      <c r="BD77" s="100"/>
      <c r="BE77" s="100"/>
      <c r="BF77" s="101"/>
      <c r="BG77" s="99">
        <f>BG39</f>
        <v>59889005</v>
      </c>
      <c r="BH77" s="100"/>
      <c r="BI77" s="100"/>
      <c r="BJ77" s="100"/>
      <c r="BK77" s="101"/>
      <c r="BL77" s="99">
        <f>BL58+BL59+BL60+BL61+BL62+BL63+BL64+BL65+BL66+BL67+BL68+BL69+BL70+BL71+BL72+BL73+BL74+BL75+BL76</f>
        <v>2741490</v>
      </c>
      <c r="BM77" s="100"/>
      <c r="BN77" s="100"/>
      <c r="BO77" s="100"/>
      <c r="BP77" s="101"/>
      <c r="BQ77" s="99">
        <f>BQ73+BQ74+BQ75+BQ76</f>
        <v>1070248</v>
      </c>
      <c r="BR77" s="100"/>
      <c r="BS77" s="100"/>
      <c r="BT77" s="101"/>
      <c r="BU77" s="99">
        <f t="shared" si="9"/>
        <v>62630495</v>
      </c>
      <c r="BV77" s="100"/>
      <c r="BW77" s="100"/>
      <c r="BX77" s="100"/>
      <c r="BY77" s="101"/>
    </row>
    <row r="78" spans="1:77" x14ac:dyDescent="0.25">
      <c r="BG78" s="40"/>
      <c r="BH78" s="41"/>
      <c r="BI78" s="41"/>
      <c r="BJ78" s="41"/>
      <c r="BK78" s="41"/>
      <c r="BL78" s="40"/>
      <c r="BM78" s="41"/>
      <c r="BN78" s="41"/>
      <c r="BO78" s="41"/>
      <c r="BP78" s="41"/>
      <c r="BU78" s="40"/>
      <c r="BV78" s="41"/>
      <c r="BW78" s="41"/>
      <c r="BX78" s="41"/>
      <c r="BY78" s="41"/>
    </row>
    <row r="79" spans="1:77" ht="14.25" customHeight="1" x14ac:dyDescent="0.25">
      <c r="A79" s="52" t="s">
        <v>240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7" ht="15" customHeight="1" x14ac:dyDescent="0.25">
      <c r="A80" s="55" t="s">
        <v>227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</row>
    <row r="81" spans="1:79" s="27" customFormat="1" ht="17.5" customHeight="1" x14ac:dyDescent="0.25">
      <c r="A81" s="56" t="s">
        <v>118</v>
      </c>
      <c r="B81" s="57"/>
      <c r="C81" s="57"/>
      <c r="D81" s="57"/>
      <c r="E81" s="58"/>
      <c r="F81" s="62" t="s">
        <v>19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43" t="s">
        <v>228</v>
      </c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5"/>
      <c r="AN81" s="43" t="s">
        <v>231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5"/>
      <c r="BG81" s="43" t="s">
        <v>238</v>
      </c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5"/>
    </row>
    <row r="82" spans="1:79" s="27" customFormat="1" ht="40.5" customHeight="1" x14ac:dyDescent="0.25">
      <c r="A82" s="59"/>
      <c r="B82" s="60"/>
      <c r="C82" s="60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43" t="s">
        <v>4</v>
      </c>
      <c r="V82" s="44"/>
      <c r="W82" s="44"/>
      <c r="X82" s="44"/>
      <c r="Y82" s="45"/>
      <c r="Z82" s="43" t="s">
        <v>3</v>
      </c>
      <c r="AA82" s="44"/>
      <c r="AB82" s="44"/>
      <c r="AC82" s="44"/>
      <c r="AD82" s="45"/>
      <c r="AE82" s="43" t="s">
        <v>115</v>
      </c>
      <c r="AF82" s="44"/>
      <c r="AG82" s="44"/>
      <c r="AH82" s="45"/>
      <c r="AI82" s="43" t="s">
        <v>5</v>
      </c>
      <c r="AJ82" s="44"/>
      <c r="AK82" s="44"/>
      <c r="AL82" s="44"/>
      <c r="AM82" s="45"/>
      <c r="AN82" s="43" t="s">
        <v>4</v>
      </c>
      <c r="AO82" s="44"/>
      <c r="AP82" s="44"/>
      <c r="AQ82" s="44"/>
      <c r="AR82" s="45"/>
      <c r="AS82" s="43" t="s">
        <v>3</v>
      </c>
      <c r="AT82" s="44"/>
      <c r="AU82" s="44"/>
      <c r="AV82" s="44"/>
      <c r="AW82" s="45"/>
      <c r="AX82" s="43" t="s">
        <v>115</v>
      </c>
      <c r="AY82" s="44"/>
      <c r="AZ82" s="44"/>
      <c r="BA82" s="45"/>
      <c r="BB82" s="43" t="s">
        <v>95</v>
      </c>
      <c r="BC82" s="44"/>
      <c r="BD82" s="44"/>
      <c r="BE82" s="44"/>
      <c r="BF82" s="45"/>
      <c r="BG82" s="43" t="s">
        <v>4</v>
      </c>
      <c r="BH82" s="44"/>
      <c r="BI82" s="44"/>
      <c r="BJ82" s="44"/>
      <c r="BK82" s="45"/>
      <c r="BL82" s="43" t="s">
        <v>3</v>
      </c>
      <c r="BM82" s="44"/>
      <c r="BN82" s="44"/>
      <c r="BO82" s="44"/>
      <c r="BP82" s="45"/>
      <c r="BQ82" s="43" t="s">
        <v>115</v>
      </c>
      <c r="BR82" s="44"/>
      <c r="BS82" s="44"/>
      <c r="BT82" s="45"/>
      <c r="BU82" s="62" t="s">
        <v>96</v>
      </c>
      <c r="BV82" s="62"/>
      <c r="BW82" s="62"/>
      <c r="BX82" s="62"/>
      <c r="BY82" s="62"/>
    </row>
    <row r="83" spans="1:79" s="27" customFormat="1" ht="15" customHeight="1" x14ac:dyDescent="0.25">
      <c r="A83" s="43">
        <v>1</v>
      </c>
      <c r="B83" s="44"/>
      <c r="C83" s="44"/>
      <c r="D83" s="44"/>
      <c r="E83" s="45"/>
      <c r="F83" s="43">
        <v>2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5"/>
      <c r="U83" s="43">
        <v>3</v>
      </c>
      <c r="V83" s="44"/>
      <c r="W83" s="44"/>
      <c r="X83" s="44"/>
      <c r="Y83" s="45"/>
      <c r="Z83" s="43">
        <v>4</v>
      </c>
      <c r="AA83" s="44"/>
      <c r="AB83" s="44"/>
      <c r="AC83" s="44"/>
      <c r="AD83" s="45"/>
      <c r="AE83" s="43">
        <v>5</v>
      </c>
      <c r="AF83" s="44"/>
      <c r="AG83" s="44"/>
      <c r="AH83" s="45"/>
      <c r="AI83" s="43">
        <v>6</v>
      </c>
      <c r="AJ83" s="44"/>
      <c r="AK83" s="44"/>
      <c r="AL83" s="44"/>
      <c r="AM83" s="45"/>
      <c r="AN83" s="43">
        <v>7</v>
      </c>
      <c r="AO83" s="44"/>
      <c r="AP83" s="44"/>
      <c r="AQ83" s="44"/>
      <c r="AR83" s="45"/>
      <c r="AS83" s="43">
        <v>8</v>
      </c>
      <c r="AT83" s="44"/>
      <c r="AU83" s="44"/>
      <c r="AV83" s="44"/>
      <c r="AW83" s="45"/>
      <c r="AX83" s="43">
        <v>9</v>
      </c>
      <c r="AY83" s="44"/>
      <c r="AZ83" s="44"/>
      <c r="BA83" s="45"/>
      <c r="BB83" s="43">
        <v>10</v>
      </c>
      <c r="BC83" s="44"/>
      <c r="BD83" s="44"/>
      <c r="BE83" s="44"/>
      <c r="BF83" s="45"/>
      <c r="BG83" s="43">
        <v>11</v>
      </c>
      <c r="BH83" s="44"/>
      <c r="BI83" s="44"/>
      <c r="BJ83" s="44"/>
      <c r="BK83" s="45"/>
      <c r="BL83" s="43">
        <v>12</v>
      </c>
      <c r="BM83" s="44"/>
      <c r="BN83" s="44"/>
      <c r="BO83" s="44"/>
      <c r="BP83" s="45"/>
      <c r="BQ83" s="43">
        <v>13</v>
      </c>
      <c r="BR83" s="44"/>
      <c r="BS83" s="44"/>
      <c r="BT83" s="45"/>
      <c r="BU83" s="62">
        <v>14</v>
      </c>
      <c r="BV83" s="62"/>
      <c r="BW83" s="62"/>
      <c r="BX83" s="62"/>
      <c r="BY83" s="62"/>
    </row>
    <row r="84" spans="1:79" s="27" customFormat="1" ht="13.5" hidden="1" customHeight="1" x14ac:dyDescent="0.25">
      <c r="A84" s="43" t="s">
        <v>63</v>
      </c>
      <c r="B84" s="44"/>
      <c r="C84" s="44"/>
      <c r="D84" s="44"/>
      <c r="E84" s="45"/>
      <c r="F84" s="43" t="s">
        <v>56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  <c r="U84" s="43" t="s">
        <v>64</v>
      </c>
      <c r="V84" s="44"/>
      <c r="W84" s="44"/>
      <c r="X84" s="44"/>
      <c r="Y84" s="45"/>
      <c r="Z84" s="43" t="s">
        <v>65</v>
      </c>
      <c r="AA84" s="44"/>
      <c r="AB84" s="44"/>
      <c r="AC84" s="44"/>
      <c r="AD84" s="45"/>
      <c r="AE84" s="43" t="s">
        <v>90</v>
      </c>
      <c r="AF84" s="44"/>
      <c r="AG84" s="44"/>
      <c r="AH84" s="45"/>
      <c r="AI84" s="103" t="s">
        <v>166</v>
      </c>
      <c r="AJ84" s="104"/>
      <c r="AK84" s="104"/>
      <c r="AL84" s="104"/>
      <c r="AM84" s="105"/>
      <c r="AN84" s="43" t="s">
        <v>66</v>
      </c>
      <c r="AO84" s="44"/>
      <c r="AP84" s="44"/>
      <c r="AQ84" s="44"/>
      <c r="AR84" s="45"/>
      <c r="AS84" s="43" t="s">
        <v>67</v>
      </c>
      <c r="AT84" s="44"/>
      <c r="AU84" s="44"/>
      <c r="AV84" s="44"/>
      <c r="AW84" s="45"/>
      <c r="AX84" s="43" t="s">
        <v>91</v>
      </c>
      <c r="AY84" s="44"/>
      <c r="AZ84" s="44"/>
      <c r="BA84" s="45"/>
      <c r="BB84" s="103" t="s">
        <v>166</v>
      </c>
      <c r="BC84" s="104"/>
      <c r="BD84" s="104"/>
      <c r="BE84" s="104"/>
      <c r="BF84" s="105"/>
      <c r="BG84" s="43" t="s">
        <v>57</v>
      </c>
      <c r="BH84" s="44"/>
      <c r="BI84" s="44"/>
      <c r="BJ84" s="44"/>
      <c r="BK84" s="45"/>
      <c r="BL84" s="43" t="s">
        <v>58</v>
      </c>
      <c r="BM84" s="44"/>
      <c r="BN84" s="44"/>
      <c r="BO84" s="44"/>
      <c r="BP84" s="45"/>
      <c r="BQ84" s="43" t="s">
        <v>92</v>
      </c>
      <c r="BR84" s="44"/>
      <c r="BS84" s="44"/>
      <c r="BT84" s="45"/>
      <c r="BU84" s="115" t="s">
        <v>166</v>
      </c>
      <c r="BV84" s="115"/>
      <c r="BW84" s="115"/>
      <c r="BX84" s="115"/>
      <c r="BY84" s="115"/>
      <c r="CA84" s="27" t="s">
        <v>27</v>
      </c>
    </row>
    <row r="85" spans="1:79" s="29" customFormat="1" ht="12.75" customHeight="1" x14ac:dyDescent="0.25">
      <c r="A85" s="106"/>
      <c r="B85" s="107"/>
      <c r="C85" s="107"/>
      <c r="D85" s="107"/>
      <c r="E85" s="108"/>
      <c r="F85" s="106" t="s">
        <v>143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8"/>
      <c r="U85" s="99"/>
      <c r="V85" s="100"/>
      <c r="W85" s="100"/>
      <c r="X85" s="100"/>
      <c r="Y85" s="101"/>
      <c r="Z85" s="99"/>
      <c r="AA85" s="100"/>
      <c r="AB85" s="100"/>
      <c r="AC85" s="100"/>
      <c r="AD85" s="101"/>
      <c r="AE85" s="99"/>
      <c r="AF85" s="100"/>
      <c r="AG85" s="100"/>
      <c r="AH85" s="101"/>
      <c r="AI85" s="99">
        <f>IF(ISNUMBER(U85),U85,0)+IF(ISNUMBER(Z85),Z85,0)</f>
        <v>0</v>
      </c>
      <c r="AJ85" s="100"/>
      <c r="AK85" s="100"/>
      <c r="AL85" s="100"/>
      <c r="AM85" s="101"/>
      <c r="AN85" s="99"/>
      <c r="AO85" s="100"/>
      <c r="AP85" s="100"/>
      <c r="AQ85" s="100"/>
      <c r="AR85" s="101"/>
      <c r="AS85" s="99"/>
      <c r="AT85" s="100"/>
      <c r="AU85" s="100"/>
      <c r="AV85" s="100"/>
      <c r="AW85" s="101"/>
      <c r="AX85" s="99"/>
      <c r="AY85" s="100"/>
      <c r="AZ85" s="100"/>
      <c r="BA85" s="101"/>
      <c r="BB85" s="99">
        <f>IF(ISNUMBER(AN85),AN85,0)+IF(ISNUMBER(AS85),AS85,0)</f>
        <v>0</v>
      </c>
      <c r="BC85" s="100"/>
      <c r="BD85" s="100"/>
      <c r="BE85" s="100"/>
      <c r="BF85" s="101"/>
      <c r="BG85" s="99"/>
      <c r="BH85" s="100"/>
      <c r="BI85" s="100"/>
      <c r="BJ85" s="100"/>
      <c r="BK85" s="101"/>
      <c r="BL85" s="99"/>
      <c r="BM85" s="100"/>
      <c r="BN85" s="100"/>
      <c r="BO85" s="100"/>
      <c r="BP85" s="101"/>
      <c r="BQ85" s="99"/>
      <c r="BR85" s="100"/>
      <c r="BS85" s="100"/>
      <c r="BT85" s="101"/>
      <c r="BU85" s="99">
        <f>IF(ISNUMBER(BG85),BG85,0)+IF(ISNUMBER(BL85),BL85,0)</f>
        <v>0</v>
      </c>
      <c r="BV85" s="100"/>
      <c r="BW85" s="100"/>
      <c r="BX85" s="100"/>
      <c r="BY85" s="101"/>
      <c r="CA85" s="29" t="s">
        <v>28</v>
      </c>
    </row>
    <row r="87" spans="1:79" ht="14.25" customHeight="1" x14ac:dyDescent="0.25">
      <c r="A87" s="52" t="s">
        <v>255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79" ht="15" customHeight="1" x14ac:dyDescent="0.25">
      <c r="A88" s="55" t="s">
        <v>227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</row>
    <row r="89" spans="1:79" s="27" customFormat="1" ht="23.15" customHeight="1" x14ac:dyDescent="0.25">
      <c r="A89" s="116" t="s">
        <v>117</v>
      </c>
      <c r="B89" s="117"/>
      <c r="C89" s="117"/>
      <c r="D89" s="118"/>
      <c r="E89" s="56" t="s">
        <v>19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43" t="s">
        <v>249</v>
      </c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5"/>
      <c r="AR89" s="62" t="s">
        <v>254</v>
      </c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</row>
    <row r="90" spans="1:79" s="27" customFormat="1" ht="27" customHeight="1" x14ac:dyDescent="0.25">
      <c r="A90" s="119"/>
      <c r="B90" s="120"/>
      <c r="C90" s="120"/>
      <c r="D90" s="121"/>
      <c r="E90" s="59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56" t="s">
        <v>4</v>
      </c>
      <c r="Y90" s="57"/>
      <c r="Z90" s="57"/>
      <c r="AA90" s="57"/>
      <c r="AB90" s="58"/>
      <c r="AC90" s="56" t="s">
        <v>3</v>
      </c>
      <c r="AD90" s="57"/>
      <c r="AE90" s="57"/>
      <c r="AF90" s="57"/>
      <c r="AG90" s="58"/>
      <c r="AH90" s="43" t="s">
        <v>115</v>
      </c>
      <c r="AI90" s="44"/>
      <c r="AJ90" s="44"/>
      <c r="AK90" s="44"/>
      <c r="AL90" s="45"/>
      <c r="AM90" s="43" t="s">
        <v>5</v>
      </c>
      <c r="AN90" s="44"/>
      <c r="AO90" s="44"/>
      <c r="AP90" s="44"/>
      <c r="AQ90" s="45"/>
      <c r="AR90" s="43" t="s">
        <v>4</v>
      </c>
      <c r="AS90" s="44"/>
      <c r="AT90" s="44"/>
      <c r="AU90" s="44"/>
      <c r="AV90" s="45"/>
      <c r="AW90" s="43" t="s">
        <v>3</v>
      </c>
      <c r="AX90" s="44"/>
      <c r="AY90" s="44"/>
      <c r="AZ90" s="44"/>
      <c r="BA90" s="45"/>
      <c r="BB90" s="43" t="s">
        <v>115</v>
      </c>
      <c r="BC90" s="44"/>
      <c r="BD90" s="44"/>
      <c r="BE90" s="44"/>
      <c r="BF90" s="45"/>
      <c r="BG90" s="43" t="s">
        <v>95</v>
      </c>
      <c r="BH90" s="44"/>
      <c r="BI90" s="44"/>
      <c r="BJ90" s="44"/>
      <c r="BK90" s="45"/>
    </row>
    <row r="91" spans="1:79" s="26" customFormat="1" ht="12.75" customHeight="1" x14ac:dyDescent="0.25">
      <c r="A91" s="49">
        <v>1</v>
      </c>
      <c r="B91" s="50"/>
      <c r="C91" s="50"/>
      <c r="D91" s="51"/>
      <c r="E91" s="49">
        <v>2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49">
        <v>3</v>
      </c>
      <c r="Y91" s="50"/>
      <c r="Z91" s="50"/>
      <c r="AA91" s="50"/>
      <c r="AB91" s="51"/>
      <c r="AC91" s="49">
        <v>4</v>
      </c>
      <c r="AD91" s="50"/>
      <c r="AE91" s="50"/>
      <c r="AF91" s="50"/>
      <c r="AG91" s="51"/>
      <c r="AH91" s="49">
        <v>5</v>
      </c>
      <c r="AI91" s="50"/>
      <c r="AJ91" s="50"/>
      <c r="AK91" s="50"/>
      <c r="AL91" s="51"/>
      <c r="AM91" s="49">
        <v>6</v>
      </c>
      <c r="AN91" s="50"/>
      <c r="AO91" s="50"/>
      <c r="AP91" s="50"/>
      <c r="AQ91" s="51"/>
      <c r="AR91" s="49">
        <v>7</v>
      </c>
      <c r="AS91" s="50"/>
      <c r="AT91" s="50"/>
      <c r="AU91" s="50"/>
      <c r="AV91" s="51"/>
      <c r="AW91" s="49">
        <v>8</v>
      </c>
      <c r="AX91" s="50"/>
      <c r="AY91" s="50"/>
      <c r="AZ91" s="50"/>
      <c r="BA91" s="51"/>
      <c r="BB91" s="49">
        <v>9</v>
      </c>
      <c r="BC91" s="50"/>
      <c r="BD91" s="50"/>
      <c r="BE91" s="50"/>
      <c r="BF91" s="51"/>
      <c r="BG91" s="49">
        <v>10</v>
      </c>
      <c r="BH91" s="50"/>
      <c r="BI91" s="50"/>
      <c r="BJ91" s="50"/>
      <c r="BK91" s="51"/>
    </row>
    <row r="92" spans="1:79" s="23" customFormat="1" ht="12.75" hidden="1" customHeight="1" x14ac:dyDescent="0.3">
      <c r="A92" s="35" t="s">
        <v>63</v>
      </c>
      <c r="B92" s="36"/>
      <c r="C92" s="36"/>
      <c r="D92" s="42"/>
      <c r="E92" s="35" t="s">
        <v>56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2"/>
      <c r="X92" s="122" t="s">
        <v>59</v>
      </c>
      <c r="Y92" s="123"/>
      <c r="Z92" s="123"/>
      <c r="AA92" s="123"/>
      <c r="AB92" s="124"/>
      <c r="AC92" s="122" t="s">
        <v>60</v>
      </c>
      <c r="AD92" s="123"/>
      <c r="AE92" s="123"/>
      <c r="AF92" s="123"/>
      <c r="AG92" s="124"/>
      <c r="AH92" s="35" t="s">
        <v>93</v>
      </c>
      <c r="AI92" s="36"/>
      <c r="AJ92" s="36"/>
      <c r="AK92" s="36"/>
      <c r="AL92" s="42"/>
      <c r="AM92" s="80" t="s">
        <v>167</v>
      </c>
      <c r="AN92" s="81"/>
      <c r="AO92" s="81"/>
      <c r="AP92" s="81"/>
      <c r="AQ92" s="82"/>
      <c r="AR92" s="35" t="s">
        <v>61</v>
      </c>
      <c r="AS92" s="36"/>
      <c r="AT92" s="36"/>
      <c r="AU92" s="36"/>
      <c r="AV92" s="42"/>
      <c r="AW92" s="35" t="s">
        <v>62</v>
      </c>
      <c r="AX92" s="36"/>
      <c r="AY92" s="36"/>
      <c r="AZ92" s="36"/>
      <c r="BA92" s="42"/>
      <c r="BB92" s="35" t="s">
        <v>94</v>
      </c>
      <c r="BC92" s="36"/>
      <c r="BD92" s="36"/>
      <c r="BE92" s="36"/>
      <c r="BF92" s="42"/>
      <c r="BG92" s="80" t="s">
        <v>167</v>
      </c>
      <c r="BH92" s="81"/>
      <c r="BI92" s="81"/>
      <c r="BJ92" s="81"/>
      <c r="BK92" s="82"/>
      <c r="CA92" s="23" t="s">
        <v>29</v>
      </c>
    </row>
    <row r="93" spans="1:79" s="24" customFormat="1" ht="12.75" customHeight="1" x14ac:dyDescent="0.25">
      <c r="A93" s="35">
        <v>2111</v>
      </c>
      <c r="B93" s="36"/>
      <c r="C93" s="36"/>
      <c r="D93" s="42"/>
      <c r="E93" s="83" t="s">
        <v>170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5"/>
      <c r="X93" s="31">
        <v>0</v>
      </c>
      <c r="Y93" s="32"/>
      <c r="Z93" s="32"/>
      <c r="AA93" s="32"/>
      <c r="AB93" s="33"/>
      <c r="AC93" s="31">
        <v>0</v>
      </c>
      <c r="AD93" s="32"/>
      <c r="AE93" s="32"/>
      <c r="AF93" s="32"/>
      <c r="AG93" s="33"/>
      <c r="AH93" s="31">
        <v>0</v>
      </c>
      <c r="AI93" s="32"/>
      <c r="AJ93" s="32"/>
      <c r="AK93" s="32"/>
      <c r="AL93" s="33"/>
      <c r="AM93" s="31">
        <f t="shared" ref="AM93:AM112" si="12">IF(ISNUMBER(X93),X93,0)+IF(ISNUMBER(AC93),AC93,0)</f>
        <v>0</v>
      </c>
      <c r="AN93" s="32"/>
      <c r="AO93" s="32"/>
      <c r="AP93" s="32"/>
      <c r="AQ93" s="33"/>
      <c r="AR93" s="31">
        <v>0</v>
      </c>
      <c r="AS93" s="32"/>
      <c r="AT93" s="32"/>
      <c r="AU93" s="32"/>
      <c r="AV93" s="33"/>
      <c r="AW93" s="31">
        <v>0</v>
      </c>
      <c r="AX93" s="32"/>
      <c r="AY93" s="32"/>
      <c r="AZ93" s="32"/>
      <c r="BA93" s="33"/>
      <c r="BB93" s="31">
        <v>0</v>
      </c>
      <c r="BC93" s="32"/>
      <c r="BD93" s="32"/>
      <c r="BE93" s="32"/>
      <c r="BF93" s="33"/>
      <c r="BG93" s="46">
        <f t="shared" ref="BG93:BG112" si="13">IF(ISNUMBER(AR93),AR93,0)+IF(ISNUMBER(AW93),AW93,0)</f>
        <v>0</v>
      </c>
      <c r="BH93" s="46"/>
      <c r="BI93" s="46"/>
      <c r="BJ93" s="46"/>
      <c r="BK93" s="46"/>
      <c r="CA93" s="24" t="s">
        <v>30</v>
      </c>
    </row>
    <row r="94" spans="1:79" s="24" customFormat="1" ht="12.75" customHeight="1" x14ac:dyDescent="0.25">
      <c r="A94" s="35">
        <v>2120</v>
      </c>
      <c r="B94" s="36"/>
      <c r="C94" s="36"/>
      <c r="D94" s="42"/>
      <c r="E94" s="83" t="s">
        <v>171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5"/>
      <c r="X94" s="31">
        <v>0</v>
      </c>
      <c r="Y94" s="32"/>
      <c r="Z94" s="32"/>
      <c r="AA94" s="32"/>
      <c r="AB94" s="33"/>
      <c r="AC94" s="31">
        <v>0</v>
      </c>
      <c r="AD94" s="32"/>
      <c r="AE94" s="32"/>
      <c r="AF94" s="32"/>
      <c r="AG94" s="33"/>
      <c r="AH94" s="31">
        <v>0</v>
      </c>
      <c r="AI94" s="32"/>
      <c r="AJ94" s="32"/>
      <c r="AK94" s="32"/>
      <c r="AL94" s="33"/>
      <c r="AM94" s="31">
        <f t="shared" si="12"/>
        <v>0</v>
      </c>
      <c r="AN94" s="32"/>
      <c r="AO94" s="32"/>
      <c r="AP94" s="32"/>
      <c r="AQ94" s="33"/>
      <c r="AR94" s="31">
        <v>0</v>
      </c>
      <c r="AS94" s="32"/>
      <c r="AT94" s="32"/>
      <c r="AU94" s="32"/>
      <c r="AV94" s="33"/>
      <c r="AW94" s="31">
        <v>0</v>
      </c>
      <c r="AX94" s="32"/>
      <c r="AY94" s="32"/>
      <c r="AZ94" s="32"/>
      <c r="BA94" s="33"/>
      <c r="BB94" s="31">
        <v>0</v>
      </c>
      <c r="BC94" s="32"/>
      <c r="BD94" s="32"/>
      <c r="BE94" s="32"/>
      <c r="BF94" s="33"/>
      <c r="BG94" s="46">
        <f t="shared" si="13"/>
        <v>0</v>
      </c>
      <c r="BH94" s="46"/>
      <c r="BI94" s="46"/>
      <c r="BJ94" s="46"/>
      <c r="BK94" s="46"/>
    </row>
    <row r="95" spans="1:79" s="24" customFormat="1" ht="12.75" customHeight="1" x14ac:dyDescent="0.25">
      <c r="A95" s="35">
        <v>2210</v>
      </c>
      <c r="B95" s="36"/>
      <c r="C95" s="36"/>
      <c r="D95" s="42"/>
      <c r="E95" s="83" t="s">
        <v>172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5"/>
      <c r="X95" s="31">
        <v>0</v>
      </c>
      <c r="Y95" s="32"/>
      <c r="Z95" s="32"/>
      <c r="AA95" s="32"/>
      <c r="AB95" s="33"/>
      <c r="AC95" s="31">
        <v>0</v>
      </c>
      <c r="AD95" s="32"/>
      <c r="AE95" s="32"/>
      <c r="AF95" s="32"/>
      <c r="AG95" s="33"/>
      <c r="AH95" s="31">
        <v>0</v>
      </c>
      <c r="AI95" s="32"/>
      <c r="AJ95" s="32"/>
      <c r="AK95" s="32"/>
      <c r="AL95" s="33"/>
      <c r="AM95" s="31">
        <f t="shared" si="12"/>
        <v>0</v>
      </c>
      <c r="AN95" s="32"/>
      <c r="AO95" s="32"/>
      <c r="AP95" s="32"/>
      <c r="AQ95" s="33"/>
      <c r="AR95" s="31">
        <v>0</v>
      </c>
      <c r="AS95" s="32"/>
      <c r="AT95" s="32"/>
      <c r="AU95" s="32"/>
      <c r="AV95" s="33"/>
      <c r="AW95" s="31">
        <v>0</v>
      </c>
      <c r="AX95" s="32"/>
      <c r="AY95" s="32"/>
      <c r="AZ95" s="32"/>
      <c r="BA95" s="33"/>
      <c r="BB95" s="31">
        <v>0</v>
      </c>
      <c r="BC95" s="32"/>
      <c r="BD95" s="32"/>
      <c r="BE95" s="32"/>
      <c r="BF95" s="33"/>
      <c r="BG95" s="46">
        <f t="shared" si="13"/>
        <v>0</v>
      </c>
      <c r="BH95" s="46"/>
      <c r="BI95" s="46"/>
      <c r="BJ95" s="46"/>
      <c r="BK95" s="46"/>
    </row>
    <row r="96" spans="1:79" s="24" customFormat="1" ht="12.75" customHeight="1" x14ac:dyDescent="0.25">
      <c r="A96" s="35">
        <v>2220</v>
      </c>
      <c r="B96" s="36"/>
      <c r="C96" s="36"/>
      <c r="D96" s="42"/>
      <c r="E96" s="83" t="s">
        <v>173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5"/>
      <c r="X96" s="31">
        <v>0</v>
      </c>
      <c r="Y96" s="32"/>
      <c r="Z96" s="32"/>
      <c r="AA96" s="32"/>
      <c r="AB96" s="33"/>
      <c r="AC96" s="31">
        <v>0</v>
      </c>
      <c r="AD96" s="32"/>
      <c r="AE96" s="32"/>
      <c r="AF96" s="32"/>
      <c r="AG96" s="33"/>
      <c r="AH96" s="31">
        <v>0</v>
      </c>
      <c r="AI96" s="32"/>
      <c r="AJ96" s="32"/>
      <c r="AK96" s="32"/>
      <c r="AL96" s="33"/>
      <c r="AM96" s="31">
        <f t="shared" si="12"/>
        <v>0</v>
      </c>
      <c r="AN96" s="32"/>
      <c r="AO96" s="32"/>
      <c r="AP96" s="32"/>
      <c r="AQ96" s="33"/>
      <c r="AR96" s="31">
        <v>0</v>
      </c>
      <c r="AS96" s="32"/>
      <c r="AT96" s="32"/>
      <c r="AU96" s="32"/>
      <c r="AV96" s="33"/>
      <c r="AW96" s="31">
        <v>0</v>
      </c>
      <c r="AX96" s="32"/>
      <c r="AY96" s="32"/>
      <c r="AZ96" s="32"/>
      <c r="BA96" s="33"/>
      <c r="BB96" s="31">
        <v>0</v>
      </c>
      <c r="BC96" s="32"/>
      <c r="BD96" s="32"/>
      <c r="BE96" s="32"/>
      <c r="BF96" s="33"/>
      <c r="BG96" s="46">
        <f t="shared" si="13"/>
        <v>0</v>
      </c>
      <c r="BH96" s="46"/>
      <c r="BI96" s="46"/>
      <c r="BJ96" s="46"/>
      <c r="BK96" s="46"/>
    </row>
    <row r="97" spans="1:63" s="24" customFormat="1" ht="12.75" customHeight="1" x14ac:dyDescent="0.25">
      <c r="A97" s="35">
        <v>2230</v>
      </c>
      <c r="B97" s="36"/>
      <c r="C97" s="36"/>
      <c r="D97" s="42"/>
      <c r="E97" s="83" t="s">
        <v>174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5"/>
      <c r="X97" s="31">
        <v>0</v>
      </c>
      <c r="Y97" s="32"/>
      <c r="Z97" s="32"/>
      <c r="AA97" s="32"/>
      <c r="AB97" s="33"/>
      <c r="AC97" s="31">
        <v>0</v>
      </c>
      <c r="AD97" s="32"/>
      <c r="AE97" s="32"/>
      <c r="AF97" s="32"/>
      <c r="AG97" s="33"/>
      <c r="AH97" s="31">
        <v>0</v>
      </c>
      <c r="AI97" s="32"/>
      <c r="AJ97" s="32"/>
      <c r="AK97" s="32"/>
      <c r="AL97" s="33"/>
      <c r="AM97" s="31">
        <f t="shared" si="12"/>
        <v>0</v>
      </c>
      <c r="AN97" s="32"/>
      <c r="AO97" s="32"/>
      <c r="AP97" s="32"/>
      <c r="AQ97" s="33"/>
      <c r="AR97" s="31">
        <v>0</v>
      </c>
      <c r="AS97" s="32"/>
      <c r="AT97" s="32"/>
      <c r="AU97" s="32"/>
      <c r="AV97" s="33"/>
      <c r="AW97" s="31">
        <v>0</v>
      </c>
      <c r="AX97" s="32"/>
      <c r="AY97" s="32"/>
      <c r="AZ97" s="32"/>
      <c r="BA97" s="33"/>
      <c r="BB97" s="31">
        <v>0</v>
      </c>
      <c r="BC97" s="32"/>
      <c r="BD97" s="32"/>
      <c r="BE97" s="32"/>
      <c r="BF97" s="33"/>
      <c r="BG97" s="46">
        <f t="shared" si="13"/>
        <v>0</v>
      </c>
      <c r="BH97" s="46"/>
      <c r="BI97" s="46"/>
      <c r="BJ97" s="46"/>
      <c r="BK97" s="46"/>
    </row>
    <row r="98" spans="1:63" s="24" customFormat="1" ht="12.75" customHeight="1" x14ac:dyDescent="0.25">
      <c r="A98" s="35">
        <v>2240</v>
      </c>
      <c r="B98" s="36"/>
      <c r="C98" s="36"/>
      <c r="D98" s="42"/>
      <c r="E98" s="83" t="s">
        <v>175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5"/>
      <c r="X98" s="31">
        <v>0</v>
      </c>
      <c r="Y98" s="32"/>
      <c r="Z98" s="32"/>
      <c r="AA98" s="32"/>
      <c r="AB98" s="33"/>
      <c r="AC98" s="31">
        <v>0</v>
      </c>
      <c r="AD98" s="32"/>
      <c r="AE98" s="32"/>
      <c r="AF98" s="32"/>
      <c r="AG98" s="33"/>
      <c r="AH98" s="31">
        <v>0</v>
      </c>
      <c r="AI98" s="32"/>
      <c r="AJ98" s="32"/>
      <c r="AK98" s="32"/>
      <c r="AL98" s="33"/>
      <c r="AM98" s="31">
        <f t="shared" si="12"/>
        <v>0</v>
      </c>
      <c r="AN98" s="32"/>
      <c r="AO98" s="32"/>
      <c r="AP98" s="32"/>
      <c r="AQ98" s="33"/>
      <c r="AR98" s="31">
        <v>0</v>
      </c>
      <c r="AS98" s="32"/>
      <c r="AT98" s="32"/>
      <c r="AU98" s="32"/>
      <c r="AV98" s="33"/>
      <c r="AW98" s="31">
        <v>0</v>
      </c>
      <c r="AX98" s="32"/>
      <c r="AY98" s="32"/>
      <c r="AZ98" s="32"/>
      <c r="BA98" s="33"/>
      <c r="BB98" s="31">
        <v>0</v>
      </c>
      <c r="BC98" s="32"/>
      <c r="BD98" s="32"/>
      <c r="BE98" s="32"/>
      <c r="BF98" s="33"/>
      <c r="BG98" s="46">
        <f t="shared" si="13"/>
        <v>0</v>
      </c>
      <c r="BH98" s="46"/>
      <c r="BI98" s="46"/>
      <c r="BJ98" s="46"/>
      <c r="BK98" s="46"/>
    </row>
    <row r="99" spans="1:63" s="24" customFormat="1" ht="12.75" customHeight="1" x14ac:dyDescent="0.25">
      <c r="A99" s="35">
        <v>2250</v>
      </c>
      <c r="B99" s="36"/>
      <c r="C99" s="36"/>
      <c r="D99" s="42"/>
      <c r="E99" s="83" t="s">
        <v>176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5"/>
      <c r="X99" s="31">
        <v>0</v>
      </c>
      <c r="Y99" s="32"/>
      <c r="Z99" s="32"/>
      <c r="AA99" s="32"/>
      <c r="AB99" s="33"/>
      <c r="AC99" s="31">
        <v>0</v>
      </c>
      <c r="AD99" s="32"/>
      <c r="AE99" s="32"/>
      <c r="AF99" s="32"/>
      <c r="AG99" s="33"/>
      <c r="AH99" s="31">
        <v>0</v>
      </c>
      <c r="AI99" s="32"/>
      <c r="AJ99" s="32"/>
      <c r="AK99" s="32"/>
      <c r="AL99" s="33"/>
      <c r="AM99" s="31">
        <f t="shared" si="12"/>
        <v>0</v>
      </c>
      <c r="AN99" s="32"/>
      <c r="AO99" s="32"/>
      <c r="AP99" s="32"/>
      <c r="AQ99" s="33"/>
      <c r="AR99" s="31">
        <v>0</v>
      </c>
      <c r="AS99" s="32"/>
      <c r="AT99" s="32"/>
      <c r="AU99" s="32"/>
      <c r="AV99" s="33"/>
      <c r="AW99" s="31">
        <v>0</v>
      </c>
      <c r="AX99" s="32"/>
      <c r="AY99" s="32"/>
      <c r="AZ99" s="32"/>
      <c r="BA99" s="33"/>
      <c r="BB99" s="31">
        <v>0</v>
      </c>
      <c r="BC99" s="32"/>
      <c r="BD99" s="32"/>
      <c r="BE99" s="32"/>
      <c r="BF99" s="33"/>
      <c r="BG99" s="46">
        <f t="shared" si="13"/>
        <v>0</v>
      </c>
      <c r="BH99" s="46"/>
      <c r="BI99" s="46"/>
      <c r="BJ99" s="46"/>
      <c r="BK99" s="46"/>
    </row>
    <row r="100" spans="1:63" s="24" customFormat="1" ht="12.75" customHeight="1" x14ac:dyDescent="0.25">
      <c r="A100" s="35">
        <v>2271</v>
      </c>
      <c r="B100" s="36"/>
      <c r="C100" s="36"/>
      <c r="D100" s="42"/>
      <c r="E100" s="83" t="s">
        <v>177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5"/>
      <c r="X100" s="31">
        <v>0</v>
      </c>
      <c r="Y100" s="32"/>
      <c r="Z100" s="32"/>
      <c r="AA100" s="32"/>
      <c r="AB100" s="33"/>
      <c r="AC100" s="31">
        <v>0</v>
      </c>
      <c r="AD100" s="32"/>
      <c r="AE100" s="32"/>
      <c r="AF100" s="32"/>
      <c r="AG100" s="33"/>
      <c r="AH100" s="31">
        <v>0</v>
      </c>
      <c r="AI100" s="32"/>
      <c r="AJ100" s="32"/>
      <c r="AK100" s="32"/>
      <c r="AL100" s="33"/>
      <c r="AM100" s="31">
        <f t="shared" si="12"/>
        <v>0</v>
      </c>
      <c r="AN100" s="32"/>
      <c r="AO100" s="32"/>
      <c r="AP100" s="32"/>
      <c r="AQ100" s="33"/>
      <c r="AR100" s="31">
        <v>0</v>
      </c>
      <c r="AS100" s="32"/>
      <c r="AT100" s="32"/>
      <c r="AU100" s="32"/>
      <c r="AV100" s="33"/>
      <c r="AW100" s="31">
        <v>0</v>
      </c>
      <c r="AX100" s="32"/>
      <c r="AY100" s="32"/>
      <c r="AZ100" s="32"/>
      <c r="BA100" s="33"/>
      <c r="BB100" s="31">
        <v>0</v>
      </c>
      <c r="BC100" s="32"/>
      <c r="BD100" s="32"/>
      <c r="BE100" s="32"/>
      <c r="BF100" s="33"/>
      <c r="BG100" s="46">
        <f t="shared" si="13"/>
        <v>0</v>
      </c>
      <c r="BH100" s="46"/>
      <c r="BI100" s="46"/>
      <c r="BJ100" s="46"/>
      <c r="BK100" s="46"/>
    </row>
    <row r="101" spans="1:63" s="24" customFormat="1" ht="12.75" customHeight="1" x14ac:dyDescent="0.25">
      <c r="A101" s="35">
        <v>2272</v>
      </c>
      <c r="B101" s="36"/>
      <c r="C101" s="36"/>
      <c r="D101" s="42"/>
      <c r="E101" s="83" t="s">
        <v>178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5"/>
      <c r="X101" s="31">
        <v>0</v>
      </c>
      <c r="Y101" s="32"/>
      <c r="Z101" s="32"/>
      <c r="AA101" s="32"/>
      <c r="AB101" s="33"/>
      <c r="AC101" s="31">
        <v>0</v>
      </c>
      <c r="AD101" s="32"/>
      <c r="AE101" s="32"/>
      <c r="AF101" s="32"/>
      <c r="AG101" s="33"/>
      <c r="AH101" s="31">
        <v>0</v>
      </c>
      <c r="AI101" s="32"/>
      <c r="AJ101" s="32"/>
      <c r="AK101" s="32"/>
      <c r="AL101" s="33"/>
      <c r="AM101" s="31">
        <f t="shared" si="12"/>
        <v>0</v>
      </c>
      <c r="AN101" s="32"/>
      <c r="AO101" s="32"/>
      <c r="AP101" s="32"/>
      <c r="AQ101" s="33"/>
      <c r="AR101" s="31">
        <v>0</v>
      </c>
      <c r="AS101" s="32"/>
      <c r="AT101" s="32"/>
      <c r="AU101" s="32"/>
      <c r="AV101" s="33"/>
      <c r="AW101" s="31">
        <v>0</v>
      </c>
      <c r="AX101" s="32"/>
      <c r="AY101" s="32"/>
      <c r="AZ101" s="32"/>
      <c r="BA101" s="33"/>
      <c r="BB101" s="31">
        <v>0</v>
      </c>
      <c r="BC101" s="32"/>
      <c r="BD101" s="32"/>
      <c r="BE101" s="32"/>
      <c r="BF101" s="33"/>
      <c r="BG101" s="46">
        <f t="shared" si="13"/>
        <v>0</v>
      </c>
      <c r="BH101" s="46"/>
      <c r="BI101" s="46"/>
      <c r="BJ101" s="46"/>
      <c r="BK101" s="46"/>
    </row>
    <row r="102" spans="1:63" s="24" customFormat="1" ht="12.75" customHeight="1" x14ac:dyDescent="0.25">
      <c r="A102" s="35">
        <v>2273</v>
      </c>
      <c r="B102" s="36"/>
      <c r="C102" s="36"/>
      <c r="D102" s="42"/>
      <c r="E102" s="83" t="s">
        <v>179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31">
        <v>0</v>
      </c>
      <c r="Y102" s="32"/>
      <c r="Z102" s="32"/>
      <c r="AA102" s="32"/>
      <c r="AB102" s="33"/>
      <c r="AC102" s="31">
        <v>0</v>
      </c>
      <c r="AD102" s="32"/>
      <c r="AE102" s="32"/>
      <c r="AF102" s="32"/>
      <c r="AG102" s="33"/>
      <c r="AH102" s="31">
        <v>0</v>
      </c>
      <c r="AI102" s="32"/>
      <c r="AJ102" s="32"/>
      <c r="AK102" s="32"/>
      <c r="AL102" s="33"/>
      <c r="AM102" s="31">
        <f t="shared" si="12"/>
        <v>0</v>
      </c>
      <c r="AN102" s="32"/>
      <c r="AO102" s="32"/>
      <c r="AP102" s="32"/>
      <c r="AQ102" s="33"/>
      <c r="AR102" s="31">
        <v>0</v>
      </c>
      <c r="AS102" s="32"/>
      <c r="AT102" s="32"/>
      <c r="AU102" s="32"/>
      <c r="AV102" s="33"/>
      <c r="AW102" s="31">
        <v>0</v>
      </c>
      <c r="AX102" s="32"/>
      <c r="AY102" s="32"/>
      <c r="AZ102" s="32"/>
      <c r="BA102" s="33"/>
      <c r="BB102" s="31">
        <v>0</v>
      </c>
      <c r="BC102" s="32"/>
      <c r="BD102" s="32"/>
      <c r="BE102" s="32"/>
      <c r="BF102" s="33"/>
      <c r="BG102" s="46">
        <f t="shared" si="13"/>
        <v>0</v>
      </c>
      <c r="BH102" s="46"/>
      <c r="BI102" s="46"/>
      <c r="BJ102" s="46"/>
      <c r="BK102" s="46"/>
    </row>
    <row r="103" spans="1:63" s="24" customFormat="1" ht="12.75" customHeight="1" x14ac:dyDescent="0.25">
      <c r="A103" s="35">
        <v>2274</v>
      </c>
      <c r="B103" s="36"/>
      <c r="C103" s="36"/>
      <c r="D103" s="42"/>
      <c r="E103" s="83" t="s">
        <v>180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5"/>
      <c r="X103" s="31">
        <v>0</v>
      </c>
      <c r="Y103" s="32"/>
      <c r="Z103" s="32"/>
      <c r="AA103" s="32"/>
      <c r="AB103" s="33"/>
      <c r="AC103" s="31">
        <v>0</v>
      </c>
      <c r="AD103" s="32"/>
      <c r="AE103" s="32"/>
      <c r="AF103" s="32"/>
      <c r="AG103" s="33"/>
      <c r="AH103" s="31">
        <v>0</v>
      </c>
      <c r="AI103" s="32"/>
      <c r="AJ103" s="32"/>
      <c r="AK103" s="32"/>
      <c r="AL103" s="33"/>
      <c r="AM103" s="31">
        <f t="shared" si="12"/>
        <v>0</v>
      </c>
      <c r="AN103" s="32"/>
      <c r="AO103" s="32"/>
      <c r="AP103" s="32"/>
      <c r="AQ103" s="33"/>
      <c r="AR103" s="31">
        <v>0</v>
      </c>
      <c r="AS103" s="32"/>
      <c r="AT103" s="32"/>
      <c r="AU103" s="32"/>
      <c r="AV103" s="33"/>
      <c r="AW103" s="31">
        <v>0</v>
      </c>
      <c r="AX103" s="32"/>
      <c r="AY103" s="32"/>
      <c r="AZ103" s="32"/>
      <c r="BA103" s="33"/>
      <c r="BB103" s="31">
        <v>0</v>
      </c>
      <c r="BC103" s="32"/>
      <c r="BD103" s="32"/>
      <c r="BE103" s="32"/>
      <c r="BF103" s="33"/>
      <c r="BG103" s="46">
        <f t="shared" si="13"/>
        <v>0</v>
      </c>
      <c r="BH103" s="46"/>
      <c r="BI103" s="46"/>
      <c r="BJ103" s="46"/>
      <c r="BK103" s="46"/>
    </row>
    <row r="104" spans="1:63" s="24" customFormat="1" ht="12.75" customHeight="1" x14ac:dyDescent="0.25">
      <c r="A104" s="35">
        <v>2275</v>
      </c>
      <c r="B104" s="36"/>
      <c r="C104" s="36"/>
      <c r="D104" s="42"/>
      <c r="E104" s="83" t="s">
        <v>181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5"/>
      <c r="X104" s="31">
        <v>0</v>
      </c>
      <c r="Y104" s="32"/>
      <c r="Z104" s="32"/>
      <c r="AA104" s="32"/>
      <c r="AB104" s="33"/>
      <c r="AC104" s="31">
        <v>0</v>
      </c>
      <c r="AD104" s="32"/>
      <c r="AE104" s="32"/>
      <c r="AF104" s="32"/>
      <c r="AG104" s="33"/>
      <c r="AH104" s="31">
        <v>0</v>
      </c>
      <c r="AI104" s="32"/>
      <c r="AJ104" s="32"/>
      <c r="AK104" s="32"/>
      <c r="AL104" s="33"/>
      <c r="AM104" s="31">
        <f t="shared" si="12"/>
        <v>0</v>
      </c>
      <c r="AN104" s="32"/>
      <c r="AO104" s="32"/>
      <c r="AP104" s="32"/>
      <c r="AQ104" s="33"/>
      <c r="AR104" s="31">
        <v>0</v>
      </c>
      <c r="AS104" s="32"/>
      <c r="AT104" s="32"/>
      <c r="AU104" s="32"/>
      <c r="AV104" s="33"/>
      <c r="AW104" s="31">
        <v>0</v>
      </c>
      <c r="AX104" s="32"/>
      <c r="AY104" s="32"/>
      <c r="AZ104" s="32"/>
      <c r="BA104" s="33"/>
      <c r="BB104" s="31">
        <v>0</v>
      </c>
      <c r="BC104" s="32"/>
      <c r="BD104" s="32"/>
      <c r="BE104" s="32"/>
      <c r="BF104" s="33"/>
      <c r="BG104" s="46">
        <f t="shared" si="13"/>
        <v>0</v>
      </c>
      <c r="BH104" s="46"/>
      <c r="BI104" s="46"/>
      <c r="BJ104" s="46"/>
      <c r="BK104" s="46"/>
    </row>
    <row r="105" spans="1:63" s="24" customFormat="1" ht="25" customHeight="1" x14ac:dyDescent="0.25">
      <c r="A105" s="35">
        <v>2282</v>
      </c>
      <c r="B105" s="36"/>
      <c r="C105" s="36"/>
      <c r="D105" s="42"/>
      <c r="E105" s="83" t="s">
        <v>182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5"/>
      <c r="X105" s="31">
        <v>0</v>
      </c>
      <c r="Y105" s="32"/>
      <c r="Z105" s="32"/>
      <c r="AA105" s="32"/>
      <c r="AB105" s="33"/>
      <c r="AC105" s="31">
        <v>0</v>
      </c>
      <c r="AD105" s="32"/>
      <c r="AE105" s="32"/>
      <c r="AF105" s="32"/>
      <c r="AG105" s="33"/>
      <c r="AH105" s="31">
        <v>0</v>
      </c>
      <c r="AI105" s="32"/>
      <c r="AJ105" s="32"/>
      <c r="AK105" s="32"/>
      <c r="AL105" s="33"/>
      <c r="AM105" s="31">
        <f t="shared" si="12"/>
        <v>0</v>
      </c>
      <c r="AN105" s="32"/>
      <c r="AO105" s="32"/>
      <c r="AP105" s="32"/>
      <c r="AQ105" s="33"/>
      <c r="AR105" s="31">
        <v>0</v>
      </c>
      <c r="AS105" s="32"/>
      <c r="AT105" s="32"/>
      <c r="AU105" s="32"/>
      <c r="AV105" s="33"/>
      <c r="AW105" s="31">
        <v>0</v>
      </c>
      <c r="AX105" s="32"/>
      <c r="AY105" s="32"/>
      <c r="AZ105" s="32"/>
      <c r="BA105" s="33"/>
      <c r="BB105" s="31">
        <v>0</v>
      </c>
      <c r="BC105" s="32"/>
      <c r="BD105" s="32"/>
      <c r="BE105" s="32"/>
      <c r="BF105" s="33"/>
      <c r="BG105" s="46">
        <f t="shared" si="13"/>
        <v>0</v>
      </c>
      <c r="BH105" s="46"/>
      <c r="BI105" s="46"/>
      <c r="BJ105" s="46"/>
      <c r="BK105" s="46"/>
    </row>
    <row r="106" spans="1:63" s="24" customFormat="1" ht="12.75" customHeight="1" x14ac:dyDescent="0.25">
      <c r="A106" s="35">
        <v>2730</v>
      </c>
      <c r="B106" s="36"/>
      <c r="C106" s="36"/>
      <c r="D106" s="42"/>
      <c r="E106" s="83" t="s">
        <v>183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5"/>
      <c r="X106" s="31">
        <v>0</v>
      </c>
      <c r="Y106" s="32"/>
      <c r="Z106" s="32"/>
      <c r="AA106" s="32"/>
      <c r="AB106" s="33"/>
      <c r="AC106" s="31">
        <v>0</v>
      </c>
      <c r="AD106" s="32"/>
      <c r="AE106" s="32"/>
      <c r="AF106" s="32"/>
      <c r="AG106" s="33"/>
      <c r="AH106" s="31">
        <v>0</v>
      </c>
      <c r="AI106" s="32"/>
      <c r="AJ106" s="32"/>
      <c r="AK106" s="32"/>
      <c r="AL106" s="33"/>
      <c r="AM106" s="31">
        <f t="shared" si="12"/>
        <v>0</v>
      </c>
      <c r="AN106" s="32"/>
      <c r="AO106" s="32"/>
      <c r="AP106" s="32"/>
      <c r="AQ106" s="33"/>
      <c r="AR106" s="31">
        <v>0</v>
      </c>
      <c r="AS106" s="32"/>
      <c r="AT106" s="32"/>
      <c r="AU106" s="32"/>
      <c r="AV106" s="33"/>
      <c r="AW106" s="31">
        <v>0</v>
      </c>
      <c r="AX106" s="32"/>
      <c r="AY106" s="32"/>
      <c r="AZ106" s="32"/>
      <c r="BA106" s="33"/>
      <c r="BB106" s="31">
        <v>0</v>
      </c>
      <c r="BC106" s="32"/>
      <c r="BD106" s="32"/>
      <c r="BE106" s="32"/>
      <c r="BF106" s="33"/>
      <c r="BG106" s="46">
        <f t="shared" si="13"/>
        <v>0</v>
      </c>
      <c r="BH106" s="46"/>
      <c r="BI106" s="46"/>
      <c r="BJ106" s="46"/>
      <c r="BK106" s="46"/>
    </row>
    <row r="107" spans="1:63" s="24" customFormat="1" ht="12.75" customHeight="1" x14ac:dyDescent="0.25">
      <c r="A107" s="35">
        <v>2800</v>
      </c>
      <c r="B107" s="36"/>
      <c r="C107" s="36"/>
      <c r="D107" s="42"/>
      <c r="E107" s="83" t="s">
        <v>184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5"/>
      <c r="X107" s="31">
        <v>0</v>
      </c>
      <c r="Y107" s="32"/>
      <c r="Z107" s="32"/>
      <c r="AA107" s="32"/>
      <c r="AB107" s="33"/>
      <c r="AC107" s="31">
        <v>0</v>
      </c>
      <c r="AD107" s="32"/>
      <c r="AE107" s="32"/>
      <c r="AF107" s="32"/>
      <c r="AG107" s="33"/>
      <c r="AH107" s="31">
        <v>0</v>
      </c>
      <c r="AI107" s="32"/>
      <c r="AJ107" s="32"/>
      <c r="AK107" s="32"/>
      <c r="AL107" s="33"/>
      <c r="AM107" s="31">
        <f t="shared" si="12"/>
        <v>0</v>
      </c>
      <c r="AN107" s="32"/>
      <c r="AO107" s="32"/>
      <c r="AP107" s="32"/>
      <c r="AQ107" s="33"/>
      <c r="AR107" s="31">
        <v>0</v>
      </c>
      <c r="AS107" s="32"/>
      <c r="AT107" s="32"/>
      <c r="AU107" s="32"/>
      <c r="AV107" s="33"/>
      <c r="AW107" s="31">
        <v>0</v>
      </c>
      <c r="AX107" s="32"/>
      <c r="AY107" s="32"/>
      <c r="AZ107" s="32"/>
      <c r="BA107" s="33"/>
      <c r="BB107" s="31">
        <v>0</v>
      </c>
      <c r="BC107" s="32"/>
      <c r="BD107" s="32"/>
      <c r="BE107" s="32"/>
      <c r="BF107" s="33"/>
      <c r="BG107" s="46">
        <f t="shared" si="13"/>
        <v>0</v>
      </c>
      <c r="BH107" s="46"/>
      <c r="BI107" s="46"/>
      <c r="BJ107" s="46"/>
      <c r="BK107" s="46"/>
    </row>
    <row r="108" spans="1:63" s="24" customFormat="1" ht="25" customHeight="1" x14ac:dyDescent="0.25">
      <c r="A108" s="35">
        <v>3110</v>
      </c>
      <c r="B108" s="36"/>
      <c r="C108" s="36"/>
      <c r="D108" s="42"/>
      <c r="E108" s="83" t="s">
        <v>185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5"/>
      <c r="X108" s="31">
        <v>0</v>
      </c>
      <c r="Y108" s="32"/>
      <c r="Z108" s="32"/>
      <c r="AA108" s="32"/>
      <c r="AB108" s="33"/>
      <c r="AC108" s="31">
        <v>0</v>
      </c>
      <c r="AD108" s="32"/>
      <c r="AE108" s="32"/>
      <c r="AF108" s="32"/>
      <c r="AG108" s="33"/>
      <c r="AH108" s="31">
        <v>0</v>
      </c>
      <c r="AI108" s="32"/>
      <c r="AJ108" s="32"/>
      <c r="AK108" s="32"/>
      <c r="AL108" s="33"/>
      <c r="AM108" s="31">
        <f t="shared" si="12"/>
        <v>0</v>
      </c>
      <c r="AN108" s="32"/>
      <c r="AO108" s="32"/>
      <c r="AP108" s="32"/>
      <c r="AQ108" s="33"/>
      <c r="AR108" s="31">
        <v>0</v>
      </c>
      <c r="AS108" s="32"/>
      <c r="AT108" s="32"/>
      <c r="AU108" s="32"/>
      <c r="AV108" s="33"/>
      <c r="AW108" s="31">
        <v>0</v>
      </c>
      <c r="AX108" s="32"/>
      <c r="AY108" s="32"/>
      <c r="AZ108" s="32"/>
      <c r="BA108" s="33"/>
      <c r="BB108" s="31">
        <v>0</v>
      </c>
      <c r="BC108" s="32"/>
      <c r="BD108" s="32"/>
      <c r="BE108" s="32"/>
      <c r="BF108" s="33"/>
      <c r="BG108" s="46">
        <f t="shared" si="13"/>
        <v>0</v>
      </c>
      <c r="BH108" s="46"/>
      <c r="BI108" s="46"/>
      <c r="BJ108" s="46"/>
      <c r="BK108" s="46"/>
    </row>
    <row r="109" spans="1:63" s="24" customFormat="1" ht="12.75" customHeight="1" x14ac:dyDescent="0.25">
      <c r="A109" s="35">
        <v>3122</v>
      </c>
      <c r="B109" s="36"/>
      <c r="C109" s="36"/>
      <c r="D109" s="42"/>
      <c r="E109" s="83" t="s">
        <v>186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5"/>
      <c r="X109" s="31">
        <v>0</v>
      </c>
      <c r="Y109" s="32"/>
      <c r="Z109" s="32"/>
      <c r="AA109" s="32"/>
      <c r="AB109" s="33"/>
      <c r="AC109" s="31">
        <v>0</v>
      </c>
      <c r="AD109" s="32"/>
      <c r="AE109" s="32"/>
      <c r="AF109" s="32"/>
      <c r="AG109" s="33"/>
      <c r="AH109" s="31">
        <v>0</v>
      </c>
      <c r="AI109" s="32"/>
      <c r="AJ109" s="32"/>
      <c r="AK109" s="32"/>
      <c r="AL109" s="33"/>
      <c r="AM109" s="31">
        <f t="shared" si="12"/>
        <v>0</v>
      </c>
      <c r="AN109" s="32"/>
      <c r="AO109" s="32"/>
      <c r="AP109" s="32"/>
      <c r="AQ109" s="33"/>
      <c r="AR109" s="31">
        <v>0</v>
      </c>
      <c r="AS109" s="32"/>
      <c r="AT109" s="32"/>
      <c r="AU109" s="32"/>
      <c r="AV109" s="33"/>
      <c r="AW109" s="31">
        <v>0</v>
      </c>
      <c r="AX109" s="32"/>
      <c r="AY109" s="32"/>
      <c r="AZ109" s="32"/>
      <c r="BA109" s="33"/>
      <c r="BB109" s="31">
        <v>0</v>
      </c>
      <c r="BC109" s="32"/>
      <c r="BD109" s="32"/>
      <c r="BE109" s="32"/>
      <c r="BF109" s="33"/>
      <c r="BG109" s="46">
        <f t="shared" si="13"/>
        <v>0</v>
      </c>
      <c r="BH109" s="46"/>
      <c r="BI109" s="46"/>
      <c r="BJ109" s="46"/>
      <c r="BK109" s="46"/>
    </row>
    <row r="110" spans="1:63" s="24" customFormat="1" ht="12.75" customHeight="1" x14ac:dyDescent="0.25">
      <c r="A110" s="35">
        <v>3132</v>
      </c>
      <c r="B110" s="36"/>
      <c r="C110" s="36"/>
      <c r="D110" s="42"/>
      <c r="E110" s="83" t="s">
        <v>187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5"/>
      <c r="X110" s="31">
        <v>0</v>
      </c>
      <c r="Y110" s="32"/>
      <c r="Z110" s="32"/>
      <c r="AA110" s="32"/>
      <c r="AB110" s="33"/>
      <c r="AC110" s="31">
        <v>0</v>
      </c>
      <c r="AD110" s="32"/>
      <c r="AE110" s="32"/>
      <c r="AF110" s="32"/>
      <c r="AG110" s="33"/>
      <c r="AH110" s="31">
        <v>0</v>
      </c>
      <c r="AI110" s="32"/>
      <c r="AJ110" s="32"/>
      <c r="AK110" s="32"/>
      <c r="AL110" s="33"/>
      <c r="AM110" s="31">
        <f t="shared" si="12"/>
        <v>0</v>
      </c>
      <c r="AN110" s="32"/>
      <c r="AO110" s="32"/>
      <c r="AP110" s="32"/>
      <c r="AQ110" s="33"/>
      <c r="AR110" s="31">
        <v>0</v>
      </c>
      <c r="AS110" s="32"/>
      <c r="AT110" s="32"/>
      <c r="AU110" s="32"/>
      <c r="AV110" s="33"/>
      <c r="AW110" s="31">
        <v>0</v>
      </c>
      <c r="AX110" s="32"/>
      <c r="AY110" s="32"/>
      <c r="AZ110" s="32"/>
      <c r="BA110" s="33"/>
      <c r="BB110" s="31">
        <v>0</v>
      </c>
      <c r="BC110" s="32"/>
      <c r="BD110" s="32"/>
      <c r="BE110" s="32"/>
      <c r="BF110" s="33"/>
      <c r="BG110" s="46">
        <f t="shared" si="13"/>
        <v>0</v>
      </c>
      <c r="BH110" s="46"/>
      <c r="BI110" s="46"/>
      <c r="BJ110" s="46"/>
      <c r="BK110" s="46"/>
    </row>
    <row r="111" spans="1:63" s="24" customFormat="1" ht="12.75" customHeight="1" x14ac:dyDescent="0.25">
      <c r="A111" s="35">
        <v>3142</v>
      </c>
      <c r="B111" s="36"/>
      <c r="C111" s="36"/>
      <c r="D111" s="42"/>
      <c r="E111" s="83" t="s">
        <v>188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5"/>
      <c r="X111" s="31">
        <v>0</v>
      </c>
      <c r="Y111" s="32"/>
      <c r="Z111" s="32"/>
      <c r="AA111" s="32"/>
      <c r="AB111" s="33"/>
      <c r="AC111" s="31">
        <v>0</v>
      </c>
      <c r="AD111" s="32"/>
      <c r="AE111" s="32"/>
      <c r="AF111" s="32"/>
      <c r="AG111" s="33"/>
      <c r="AH111" s="31">
        <v>0</v>
      </c>
      <c r="AI111" s="32"/>
      <c r="AJ111" s="32"/>
      <c r="AK111" s="32"/>
      <c r="AL111" s="33"/>
      <c r="AM111" s="31">
        <f t="shared" si="12"/>
        <v>0</v>
      </c>
      <c r="AN111" s="32"/>
      <c r="AO111" s="32"/>
      <c r="AP111" s="32"/>
      <c r="AQ111" s="33"/>
      <c r="AR111" s="31">
        <v>0</v>
      </c>
      <c r="AS111" s="32"/>
      <c r="AT111" s="32"/>
      <c r="AU111" s="32"/>
      <c r="AV111" s="33"/>
      <c r="AW111" s="31">
        <v>0</v>
      </c>
      <c r="AX111" s="32"/>
      <c r="AY111" s="32"/>
      <c r="AZ111" s="32"/>
      <c r="BA111" s="33"/>
      <c r="BB111" s="31">
        <v>0</v>
      </c>
      <c r="BC111" s="32"/>
      <c r="BD111" s="32"/>
      <c r="BE111" s="32"/>
      <c r="BF111" s="33"/>
      <c r="BG111" s="46">
        <f t="shared" si="13"/>
        <v>0</v>
      </c>
      <c r="BH111" s="46"/>
      <c r="BI111" s="46"/>
      <c r="BJ111" s="46"/>
      <c r="BK111" s="46"/>
    </row>
    <row r="112" spans="1:63" s="25" customFormat="1" ht="12.75" customHeight="1" x14ac:dyDescent="0.25">
      <c r="A112" s="126"/>
      <c r="B112" s="127"/>
      <c r="C112" s="127"/>
      <c r="D112" s="128"/>
      <c r="E112" s="172" t="s">
        <v>143</v>
      </c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4"/>
      <c r="X112" s="92">
        <v>0</v>
      </c>
      <c r="Y112" s="93"/>
      <c r="Z112" s="93"/>
      <c r="AA112" s="93"/>
      <c r="AB112" s="94"/>
      <c r="AC112" s="92">
        <v>0</v>
      </c>
      <c r="AD112" s="93"/>
      <c r="AE112" s="93"/>
      <c r="AF112" s="93"/>
      <c r="AG112" s="94"/>
      <c r="AH112" s="92">
        <v>0</v>
      </c>
      <c r="AI112" s="93"/>
      <c r="AJ112" s="93"/>
      <c r="AK112" s="93"/>
      <c r="AL112" s="94"/>
      <c r="AM112" s="92">
        <f t="shared" si="12"/>
        <v>0</v>
      </c>
      <c r="AN112" s="93"/>
      <c r="AO112" s="93"/>
      <c r="AP112" s="93"/>
      <c r="AQ112" s="94"/>
      <c r="AR112" s="92">
        <v>0</v>
      </c>
      <c r="AS112" s="93"/>
      <c r="AT112" s="93"/>
      <c r="AU112" s="93"/>
      <c r="AV112" s="94"/>
      <c r="AW112" s="92">
        <v>0</v>
      </c>
      <c r="AX112" s="93"/>
      <c r="AY112" s="93"/>
      <c r="AZ112" s="93"/>
      <c r="BA112" s="94"/>
      <c r="BB112" s="92">
        <v>0</v>
      </c>
      <c r="BC112" s="93"/>
      <c r="BD112" s="93"/>
      <c r="BE112" s="93"/>
      <c r="BF112" s="94"/>
      <c r="BG112" s="125">
        <f t="shared" si="13"/>
        <v>0</v>
      </c>
      <c r="BH112" s="125"/>
      <c r="BI112" s="125"/>
      <c r="BJ112" s="125"/>
      <c r="BK112" s="125"/>
    </row>
    <row r="114" spans="1:79" ht="14.25" customHeight="1" x14ac:dyDescent="0.25">
      <c r="A114" s="52" t="s">
        <v>256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</row>
    <row r="115" spans="1:79" ht="15" customHeight="1" x14ac:dyDescent="0.25">
      <c r="A115" s="55" t="s">
        <v>227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</row>
    <row r="116" spans="1:79" s="26" customFormat="1" ht="19" customHeight="1" x14ac:dyDescent="0.25">
      <c r="A116" s="116" t="s">
        <v>118</v>
      </c>
      <c r="B116" s="117"/>
      <c r="C116" s="117"/>
      <c r="D116" s="117"/>
      <c r="E116" s="118"/>
      <c r="F116" s="116" t="s">
        <v>19</v>
      </c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8"/>
      <c r="X116" s="47" t="s">
        <v>249</v>
      </c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9" t="s">
        <v>254</v>
      </c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1"/>
    </row>
    <row r="117" spans="1:79" s="26" customFormat="1" ht="19" customHeight="1" x14ac:dyDescent="0.25">
      <c r="A117" s="119"/>
      <c r="B117" s="120"/>
      <c r="C117" s="120"/>
      <c r="D117" s="120"/>
      <c r="E117" s="121"/>
      <c r="F117" s="119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1"/>
      <c r="X117" s="49" t="s">
        <v>4</v>
      </c>
      <c r="Y117" s="50"/>
      <c r="Z117" s="50"/>
      <c r="AA117" s="50"/>
      <c r="AB117" s="51"/>
      <c r="AC117" s="49" t="s">
        <v>3</v>
      </c>
      <c r="AD117" s="50"/>
      <c r="AE117" s="50"/>
      <c r="AF117" s="50"/>
      <c r="AG117" s="51"/>
      <c r="AH117" s="49" t="s">
        <v>115</v>
      </c>
      <c r="AI117" s="50"/>
      <c r="AJ117" s="50"/>
      <c r="AK117" s="50"/>
      <c r="AL117" s="51"/>
      <c r="AM117" s="49" t="s">
        <v>5</v>
      </c>
      <c r="AN117" s="50"/>
      <c r="AO117" s="50"/>
      <c r="AP117" s="50"/>
      <c r="AQ117" s="51"/>
      <c r="AR117" s="49" t="s">
        <v>4</v>
      </c>
      <c r="AS117" s="50"/>
      <c r="AT117" s="50"/>
      <c r="AU117" s="50"/>
      <c r="AV117" s="51"/>
      <c r="AW117" s="49" t="s">
        <v>3</v>
      </c>
      <c r="AX117" s="50"/>
      <c r="AY117" s="50"/>
      <c r="AZ117" s="50"/>
      <c r="BA117" s="51"/>
      <c r="BB117" s="47" t="s">
        <v>115</v>
      </c>
      <c r="BC117" s="47"/>
      <c r="BD117" s="47"/>
      <c r="BE117" s="47"/>
      <c r="BF117" s="47"/>
      <c r="BG117" s="49" t="s">
        <v>95</v>
      </c>
      <c r="BH117" s="50"/>
      <c r="BI117" s="50"/>
      <c r="BJ117" s="50"/>
      <c r="BK117" s="51"/>
    </row>
    <row r="118" spans="1:79" s="26" customFormat="1" ht="15" customHeight="1" x14ac:dyDescent="0.25">
      <c r="A118" s="49">
        <v>1</v>
      </c>
      <c r="B118" s="50"/>
      <c r="C118" s="50"/>
      <c r="D118" s="50"/>
      <c r="E118" s="51"/>
      <c r="F118" s="49">
        <v>2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1"/>
      <c r="X118" s="49">
        <v>3</v>
      </c>
      <c r="Y118" s="50"/>
      <c r="Z118" s="50"/>
      <c r="AA118" s="50"/>
      <c r="AB118" s="51"/>
      <c r="AC118" s="49">
        <v>4</v>
      </c>
      <c r="AD118" s="50"/>
      <c r="AE118" s="50"/>
      <c r="AF118" s="50"/>
      <c r="AG118" s="51"/>
      <c r="AH118" s="49">
        <v>5</v>
      </c>
      <c r="AI118" s="50"/>
      <c r="AJ118" s="50"/>
      <c r="AK118" s="50"/>
      <c r="AL118" s="51"/>
      <c r="AM118" s="49">
        <v>6</v>
      </c>
      <c r="AN118" s="50"/>
      <c r="AO118" s="50"/>
      <c r="AP118" s="50"/>
      <c r="AQ118" s="51"/>
      <c r="AR118" s="49">
        <v>7</v>
      </c>
      <c r="AS118" s="50"/>
      <c r="AT118" s="50"/>
      <c r="AU118" s="50"/>
      <c r="AV118" s="51"/>
      <c r="AW118" s="49">
        <v>8</v>
      </c>
      <c r="AX118" s="50"/>
      <c r="AY118" s="50"/>
      <c r="AZ118" s="50"/>
      <c r="BA118" s="51"/>
      <c r="BB118" s="49">
        <v>9</v>
      </c>
      <c r="BC118" s="50"/>
      <c r="BD118" s="50"/>
      <c r="BE118" s="50"/>
      <c r="BF118" s="51"/>
      <c r="BG118" s="49">
        <v>10</v>
      </c>
      <c r="BH118" s="50"/>
      <c r="BI118" s="50"/>
      <c r="BJ118" s="50"/>
      <c r="BK118" s="51"/>
    </row>
    <row r="119" spans="1:79" s="23" customFormat="1" ht="15" hidden="1" customHeight="1" x14ac:dyDescent="0.3">
      <c r="A119" s="35" t="s">
        <v>63</v>
      </c>
      <c r="B119" s="36"/>
      <c r="C119" s="36"/>
      <c r="D119" s="36"/>
      <c r="E119" s="42"/>
      <c r="F119" s="35" t="s">
        <v>56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42"/>
      <c r="X119" s="35" t="s">
        <v>59</v>
      </c>
      <c r="Y119" s="36"/>
      <c r="Z119" s="36"/>
      <c r="AA119" s="36"/>
      <c r="AB119" s="42"/>
      <c r="AC119" s="35" t="s">
        <v>60</v>
      </c>
      <c r="AD119" s="36"/>
      <c r="AE119" s="36"/>
      <c r="AF119" s="36"/>
      <c r="AG119" s="42"/>
      <c r="AH119" s="35" t="s">
        <v>93</v>
      </c>
      <c r="AI119" s="36"/>
      <c r="AJ119" s="36"/>
      <c r="AK119" s="36"/>
      <c r="AL119" s="42"/>
      <c r="AM119" s="80" t="s">
        <v>167</v>
      </c>
      <c r="AN119" s="81"/>
      <c r="AO119" s="81"/>
      <c r="AP119" s="81"/>
      <c r="AQ119" s="82"/>
      <c r="AR119" s="35" t="s">
        <v>61</v>
      </c>
      <c r="AS119" s="36"/>
      <c r="AT119" s="36"/>
      <c r="AU119" s="36"/>
      <c r="AV119" s="42"/>
      <c r="AW119" s="35" t="s">
        <v>62</v>
      </c>
      <c r="AX119" s="36"/>
      <c r="AY119" s="36"/>
      <c r="AZ119" s="36"/>
      <c r="BA119" s="42"/>
      <c r="BB119" s="35" t="s">
        <v>94</v>
      </c>
      <c r="BC119" s="36"/>
      <c r="BD119" s="36"/>
      <c r="BE119" s="36"/>
      <c r="BF119" s="42"/>
      <c r="BG119" s="80" t="s">
        <v>167</v>
      </c>
      <c r="BH119" s="81"/>
      <c r="BI119" s="81"/>
      <c r="BJ119" s="81"/>
      <c r="BK119" s="82"/>
      <c r="CA119" s="23" t="s">
        <v>31</v>
      </c>
    </row>
    <row r="120" spans="1:79" s="25" customFormat="1" ht="12.75" customHeight="1" x14ac:dyDescent="0.25">
      <c r="A120" s="126"/>
      <c r="B120" s="127"/>
      <c r="C120" s="127"/>
      <c r="D120" s="127"/>
      <c r="E120" s="128"/>
      <c r="F120" s="126" t="s">
        <v>143</v>
      </c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8"/>
      <c r="X120" s="129"/>
      <c r="Y120" s="130"/>
      <c r="Z120" s="130"/>
      <c r="AA120" s="130"/>
      <c r="AB120" s="131"/>
      <c r="AC120" s="129"/>
      <c r="AD120" s="130"/>
      <c r="AE120" s="130"/>
      <c r="AF120" s="130"/>
      <c r="AG120" s="131"/>
      <c r="AH120" s="125"/>
      <c r="AI120" s="125"/>
      <c r="AJ120" s="125"/>
      <c r="AK120" s="125"/>
      <c r="AL120" s="125"/>
      <c r="AM120" s="125">
        <f>IF(ISNUMBER(X120),X120,0)+IF(ISNUMBER(AC120),AC120,0)</f>
        <v>0</v>
      </c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>
        <f>IF(ISNUMBER(AR120),AR120,0)+IF(ISNUMBER(AW120),AW120,0)</f>
        <v>0</v>
      </c>
      <c r="BH120" s="125"/>
      <c r="BI120" s="125"/>
      <c r="BJ120" s="125"/>
      <c r="BK120" s="125"/>
      <c r="CA120" s="25" t="s">
        <v>32</v>
      </c>
    </row>
    <row r="122" spans="1:79" hidden="1" x14ac:dyDescent="0.25"/>
    <row r="123" spans="1:79" ht="14.25" customHeight="1" x14ac:dyDescent="0.25">
      <c r="A123" s="52" t="s">
        <v>119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</row>
    <row r="124" spans="1:79" ht="14.25" customHeight="1" x14ac:dyDescent="0.25">
      <c r="A124" s="52" t="s">
        <v>241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</row>
    <row r="125" spans="1:79" ht="15" customHeight="1" x14ac:dyDescent="0.25">
      <c r="A125" s="55" t="s">
        <v>227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</row>
    <row r="126" spans="1:79" s="26" customFormat="1" ht="18" customHeight="1" x14ac:dyDescent="0.25">
      <c r="A126" s="116" t="s">
        <v>6</v>
      </c>
      <c r="B126" s="117"/>
      <c r="C126" s="117"/>
      <c r="D126" s="116" t="s">
        <v>120</v>
      </c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8"/>
      <c r="U126" s="49" t="s">
        <v>228</v>
      </c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1"/>
      <c r="AN126" s="49" t="s">
        <v>231</v>
      </c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1"/>
      <c r="BG126" s="47" t="s">
        <v>238</v>
      </c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</row>
    <row r="127" spans="1:79" s="26" customFormat="1" ht="26.5" customHeight="1" x14ac:dyDescent="0.25">
      <c r="A127" s="119"/>
      <c r="B127" s="120"/>
      <c r="C127" s="120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1"/>
      <c r="U127" s="49" t="s">
        <v>4</v>
      </c>
      <c r="V127" s="50"/>
      <c r="W127" s="50"/>
      <c r="X127" s="50"/>
      <c r="Y127" s="51"/>
      <c r="Z127" s="49" t="s">
        <v>3</v>
      </c>
      <c r="AA127" s="50"/>
      <c r="AB127" s="50"/>
      <c r="AC127" s="50"/>
      <c r="AD127" s="51"/>
      <c r="AE127" s="49" t="s">
        <v>115</v>
      </c>
      <c r="AF127" s="50"/>
      <c r="AG127" s="50"/>
      <c r="AH127" s="51"/>
      <c r="AI127" s="49" t="s">
        <v>5</v>
      </c>
      <c r="AJ127" s="50"/>
      <c r="AK127" s="50"/>
      <c r="AL127" s="50"/>
      <c r="AM127" s="51"/>
      <c r="AN127" s="49" t="s">
        <v>4</v>
      </c>
      <c r="AO127" s="50"/>
      <c r="AP127" s="50"/>
      <c r="AQ127" s="50"/>
      <c r="AR127" s="51"/>
      <c r="AS127" s="49" t="s">
        <v>3</v>
      </c>
      <c r="AT127" s="50"/>
      <c r="AU127" s="50"/>
      <c r="AV127" s="50"/>
      <c r="AW127" s="51"/>
      <c r="AX127" s="49" t="s">
        <v>115</v>
      </c>
      <c r="AY127" s="50"/>
      <c r="AZ127" s="50"/>
      <c r="BA127" s="51"/>
      <c r="BB127" s="49" t="s">
        <v>95</v>
      </c>
      <c r="BC127" s="50"/>
      <c r="BD127" s="50"/>
      <c r="BE127" s="50"/>
      <c r="BF127" s="51"/>
      <c r="BG127" s="49" t="s">
        <v>4</v>
      </c>
      <c r="BH127" s="50"/>
      <c r="BI127" s="50"/>
      <c r="BJ127" s="50"/>
      <c r="BK127" s="51"/>
      <c r="BL127" s="47" t="s">
        <v>3</v>
      </c>
      <c r="BM127" s="47"/>
      <c r="BN127" s="47"/>
      <c r="BO127" s="47"/>
      <c r="BP127" s="47"/>
      <c r="BQ127" s="47" t="s">
        <v>115</v>
      </c>
      <c r="BR127" s="47"/>
      <c r="BS127" s="47"/>
      <c r="BT127" s="47"/>
      <c r="BU127" s="49" t="s">
        <v>96</v>
      </c>
      <c r="BV127" s="50"/>
      <c r="BW127" s="50"/>
      <c r="BX127" s="50"/>
      <c r="BY127" s="51"/>
    </row>
    <row r="128" spans="1:79" s="26" customFormat="1" ht="11.5" customHeight="1" x14ac:dyDescent="0.25">
      <c r="A128" s="49">
        <v>1</v>
      </c>
      <c r="B128" s="50"/>
      <c r="C128" s="50"/>
      <c r="D128" s="49">
        <v>2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  <c r="U128" s="49">
        <v>3</v>
      </c>
      <c r="V128" s="50"/>
      <c r="W128" s="50"/>
      <c r="X128" s="50"/>
      <c r="Y128" s="51"/>
      <c r="Z128" s="49">
        <v>4</v>
      </c>
      <c r="AA128" s="50"/>
      <c r="AB128" s="50"/>
      <c r="AC128" s="50"/>
      <c r="AD128" s="51"/>
      <c r="AE128" s="49">
        <v>5</v>
      </c>
      <c r="AF128" s="50"/>
      <c r="AG128" s="50"/>
      <c r="AH128" s="51"/>
      <c r="AI128" s="49">
        <v>6</v>
      </c>
      <c r="AJ128" s="50"/>
      <c r="AK128" s="50"/>
      <c r="AL128" s="50"/>
      <c r="AM128" s="51"/>
      <c r="AN128" s="49">
        <v>7</v>
      </c>
      <c r="AO128" s="50"/>
      <c r="AP128" s="50"/>
      <c r="AQ128" s="50"/>
      <c r="AR128" s="51"/>
      <c r="AS128" s="49">
        <v>8</v>
      </c>
      <c r="AT128" s="50"/>
      <c r="AU128" s="50"/>
      <c r="AV128" s="50"/>
      <c r="AW128" s="51"/>
      <c r="AX128" s="47">
        <v>9</v>
      </c>
      <c r="AY128" s="47"/>
      <c r="AZ128" s="47"/>
      <c r="BA128" s="47"/>
      <c r="BB128" s="49">
        <v>10</v>
      </c>
      <c r="BC128" s="50"/>
      <c r="BD128" s="50"/>
      <c r="BE128" s="50"/>
      <c r="BF128" s="51"/>
      <c r="BG128" s="49">
        <v>11</v>
      </c>
      <c r="BH128" s="50"/>
      <c r="BI128" s="50"/>
      <c r="BJ128" s="50"/>
      <c r="BK128" s="51"/>
      <c r="BL128" s="47">
        <v>12</v>
      </c>
      <c r="BM128" s="47"/>
      <c r="BN128" s="47"/>
      <c r="BO128" s="47"/>
      <c r="BP128" s="47"/>
      <c r="BQ128" s="49">
        <v>13</v>
      </c>
      <c r="BR128" s="50"/>
      <c r="BS128" s="50"/>
      <c r="BT128" s="51"/>
      <c r="BU128" s="49">
        <v>14</v>
      </c>
      <c r="BV128" s="50"/>
      <c r="BW128" s="50"/>
      <c r="BX128" s="50"/>
      <c r="BY128" s="51"/>
    </row>
    <row r="129" spans="1:79" s="26" customFormat="1" ht="15" hidden="1" customHeight="1" x14ac:dyDescent="0.25">
      <c r="A129" s="49"/>
      <c r="B129" s="50"/>
      <c r="C129" s="51"/>
      <c r="D129" s="49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1"/>
      <c r="U129" s="49"/>
      <c r="V129" s="50"/>
      <c r="W129" s="50"/>
      <c r="X129" s="50"/>
      <c r="Y129" s="51"/>
      <c r="Z129" s="49"/>
      <c r="AA129" s="50"/>
      <c r="AB129" s="50"/>
      <c r="AC129" s="50"/>
      <c r="AD129" s="51"/>
      <c r="AE129" s="49"/>
      <c r="AF129" s="50"/>
      <c r="AG129" s="50"/>
      <c r="AH129" s="51"/>
      <c r="AI129" s="49"/>
      <c r="AJ129" s="50"/>
      <c r="AK129" s="50"/>
      <c r="AL129" s="50"/>
      <c r="AM129" s="51"/>
      <c r="AN129" s="49"/>
      <c r="AO129" s="50"/>
      <c r="AP129" s="50"/>
      <c r="AQ129" s="50"/>
      <c r="AR129" s="51"/>
      <c r="AS129" s="49"/>
      <c r="AT129" s="50"/>
      <c r="AU129" s="50"/>
      <c r="AV129" s="50"/>
      <c r="AW129" s="51"/>
      <c r="AX129" s="49"/>
      <c r="AY129" s="50"/>
      <c r="AZ129" s="50"/>
      <c r="BA129" s="51"/>
      <c r="BB129" s="49"/>
      <c r="BC129" s="50"/>
      <c r="BD129" s="50"/>
      <c r="BE129" s="50"/>
      <c r="BF129" s="51"/>
      <c r="BG129" s="49"/>
      <c r="BH129" s="50"/>
      <c r="BI129" s="50"/>
      <c r="BJ129" s="50"/>
      <c r="BK129" s="51"/>
      <c r="BL129" s="49"/>
      <c r="BM129" s="50"/>
      <c r="BN129" s="50"/>
      <c r="BO129" s="50"/>
      <c r="BP129" s="51"/>
      <c r="BQ129" s="49"/>
      <c r="BR129" s="50"/>
      <c r="BS129" s="50"/>
      <c r="BT129" s="51"/>
      <c r="BU129" s="49"/>
      <c r="BV129" s="50"/>
      <c r="BW129" s="50"/>
      <c r="BX129" s="50"/>
      <c r="BY129" s="51"/>
    </row>
    <row r="130" spans="1:79" s="26" customFormat="1" ht="15" hidden="1" customHeight="1" x14ac:dyDescent="0.25">
      <c r="A130" s="49"/>
      <c r="B130" s="50"/>
      <c r="C130" s="51"/>
      <c r="D130" s="49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49"/>
      <c r="V130" s="50"/>
      <c r="W130" s="50"/>
      <c r="X130" s="50"/>
      <c r="Y130" s="51"/>
      <c r="Z130" s="49"/>
      <c r="AA130" s="50"/>
      <c r="AB130" s="50"/>
      <c r="AC130" s="50"/>
      <c r="AD130" s="51"/>
      <c r="AE130" s="49"/>
      <c r="AF130" s="50"/>
      <c r="AG130" s="50"/>
      <c r="AH130" s="51"/>
      <c r="AI130" s="49"/>
      <c r="AJ130" s="50"/>
      <c r="AK130" s="50"/>
      <c r="AL130" s="50"/>
      <c r="AM130" s="51"/>
      <c r="AN130" s="49"/>
      <c r="AO130" s="50"/>
      <c r="AP130" s="50"/>
      <c r="AQ130" s="50"/>
      <c r="AR130" s="51"/>
      <c r="AS130" s="49"/>
      <c r="AT130" s="50"/>
      <c r="AU130" s="50"/>
      <c r="AV130" s="50"/>
      <c r="AW130" s="51"/>
      <c r="AX130" s="49"/>
      <c r="AY130" s="50"/>
      <c r="AZ130" s="50"/>
      <c r="BA130" s="51"/>
      <c r="BB130" s="49"/>
      <c r="BC130" s="50"/>
      <c r="BD130" s="50"/>
      <c r="BE130" s="50"/>
      <c r="BF130" s="51"/>
      <c r="BG130" s="49"/>
      <c r="BH130" s="50"/>
      <c r="BI130" s="50"/>
      <c r="BJ130" s="50"/>
      <c r="BK130" s="51"/>
      <c r="BL130" s="49"/>
      <c r="BM130" s="50"/>
      <c r="BN130" s="50"/>
      <c r="BO130" s="50"/>
      <c r="BP130" s="51"/>
      <c r="BQ130" s="49"/>
      <c r="BR130" s="50"/>
      <c r="BS130" s="50"/>
      <c r="BT130" s="51"/>
      <c r="BU130" s="49"/>
      <c r="BV130" s="50"/>
      <c r="BW130" s="50"/>
      <c r="BX130" s="50"/>
      <c r="BY130" s="51"/>
    </row>
    <row r="131" spans="1:79" s="26" customFormat="1" ht="15" hidden="1" customHeight="1" x14ac:dyDescent="0.25">
      <c r="A131" s="49"/>
      <c r="B131" s="50"/>
      <c r="C131" s="51"/>
      <c r="D131" s="49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1"/>
      <c r="U131" s="49"/>
      <c r="V131" s="50"/>
      <c r="W131" s="50"/>
      <c r="X131" s="50"/>
      <c r="Y131" s="51"/>
      <c r="Z131" s="49"/>
      <c r="AA131" s="50"/>
      <c r="AB131" s="50"/>
      <c r="AC131" s="50"/>
      <c r="AD131" s="51"/>
      <c r="AE131" s="49"/>
      <c r="AF131" s="50"/>
      <c r="AG131" s="50"/>
      <c r="AH131" s="51"/>
      <c r="AI131" s="49"/>
      <c r="AJ131" s="50"/>
      <c r="AK131" s="50"/>
      <c r="AL131" s="50"/>
      <c r="AM131" s="51"/>
      <c r="AN131" s="49"/>
      <c r="AO131" s="50"/>
      <c r="AP131" s="50"/>
      <c r="AQ131" s="50"/>
      <c r="AR131" s="51"/>
      <c r="AS131" s="49"/>
      <c r="AT131" s="50"/>
      <c r="AU131" s="50"/>
      <c r="AV131" s="50"/>
      <c r="AW131" s="51"/>
      <c r="AX131" s="49"/>
      <c r="AY131" s="50"/>
      <c r="AZ131" s="50"/>
      <c r="BA131" s="51"/>
      <c r="BB131" s="49"/>
      <c r="BC131" s="50"/>
      <c r="BD131" s="50"/>
      <c r="BE131" s="50"/>
      <c r="BF131" s="51"/>
      <c r="BG131" s="49"/>
      <c r="BH131" s="50"/>
      <c r="BI131" s="50"/>
      <c r="BJ131" s="50"/>
      <c r="BK131" s="51"/>
      <c r="BL131" s="49"/>
      <c r="BM131" s="50"/>
      <c r="BN131" s="50"/>
      <c r="BO131" s="50"/>
      <c r="BP131" s="51"/>
      <c r="BQ131" s="49"/>
      <c r="BR131" s="50"/>
      <c r="BS131" s="50"/>
      <c r="BT131" s="51"/>
      <c r="BU131" s="49"/>
      <c r="BV131" s="50"/>
      <c r="BW131" s="50"/>
      <c r="BX131" s="50"/>
      <c r="BY131" s="51"/>
    </row>
    <row r="132" spans="1:79" s="26" customFormat="1" ht="50.15" customHeight="1" x14ac:dyDescent="0.25">
      <c r="A132" s="49">
        <v>1</v>
      </c>
      <c r="B132" s="50"/>
      <c r="C132" s="51"/>
      <c r="D132" s="37" t="s">
        <v>288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9"/>
      <c r="U132" s="31">
        <v>0</v>
      </c>
      <c r="V132" s="32"/>
      <c r="W132" s="32"/>
      <c r="X132" s="32"/>
      <c r="Y132" s="33"/>
      <c r="Z132" s="31">
        <v>0</v>
      </c>
      <c r="AA132" s="32"/>
      <c r="AB132" s="32"/>
      <c r="AC132" s="32"/>
      <c r="AD132" s="33"/>
      <c r="AE132" s="31">
        <v>0</v>
      </c>
      <c r="AF132" s="32"/>
      <c r="AG132" s="32"/>
      <c r="AH132" s="33"/>
      <c r="AI132" s="31">
        <v>0</v>
      </c>
      <c r="AJ132" s="32"/>
      <c r="AK132" s="32"/>
      <c r="AL132" s="32"/>
      <c r="AM132" s="33"/>
      <c r="AN132" s="31">
        <v>0</v>
      </c>
      <c r="AO132" s="32"/>
      <c r="AP132" s="32"/>
      <c r="AQ132" s="32"/>
      <c r="AR132" s="33"/>
      <c r="AS132" s="31">
        <v>200000</v>
      </c>
      <c r="AT132" s="32"/>
      <c r="AU132" s="32"/>
      <c r="AV132" s="32"/>
      <c r="AW132" s="33"/>
      <c r="AX132" s="31">
        <v>200000</v>
      </c>
      <c r="AY132" s="32"/>
      <c r="AZ132" s="32"/>
      <c r="BA132" s="33"/>
      <c r="BB132" s="31">
        <v>200000</v>
      </c>
      <c r="BC132" s="32"/>
      <c r="BD132" s="32"/>
      <c r="BE132" s="32"/>
      <c r="BF132" s="33"/>
      <c r="BG132" s="35">
        <v>0</v>
      </c>
      <c r="BH132" s="36"/>
      <c r="BI132" s="36"/>
      <c r="BJ132" s="36"/>
      <c r="BK132" s="42"/>
      <c r="BL132" s="35">
        <v>0</v>
      </c>
      <c r="BM132" s="36"/>
      <c r="BN132" s="36"/>
      <c r="BO132" s="36"/>
      <c r="BP132" s="42"/>
      <c r="BQ132" s="35">
        <v>0</v>
      </c>
      <c r="BR132" s="36"/>
      <c r="BS132" s="36"/>
      <c r="BT132" s="42"/>
      <c r="BU132" s="35">
        <v>0</v>
      </c>
      <c r="BV132" s="36"/>
      <c r="BW132" s="36"/>
      <c r="BX132" s="36"/>
      <c r="BY132" s="42"/>
    </row>
    <row r="133" spans="1:79" s="23" customFormat="1" ht="33" customHeight="1" x14ac:dyDescent="0.3">
      <c r="A133" s="49">
        <v>2</v>
      </c>
      <c r="B133" s="50"/>
      <c r="C133" s="51"/>
      <c r="D133" s="37" t="s">
        <v>287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9"/>
      <c r="U133" s="31">
        <v>0</v>
      </c>
      <c r="V133" s="32"/>
      <c r="W133" s="32"/>
      <c r="X133" s="32"/>
      <c r="Y133" s="33"/>
      <c r="Z133" s="31">
        <v>0</v>
      </c>
      <c r="AA133" s="32"/>
      <c r="AB133" s="32"/>
      <c r="AC133" s="32"/>
      <c r="AD133" s="33"/>
      <c r="AE133" s="31">
        <v>0</v>
      </c>
      <c r="AF133" s="32"/>
      <c r="AG133" s="32"/>
      <c r="AH133" s="33"/>
      <c r="AI133" s="31">
        <v>0</v>
      </c>
      <c r="AJ133" s="32"/>
      <c r="AK133" s="32"/>
      <c r="AL133" s="32"/>
      <c r="AM133" s="33"/>
      <c r="AN133" s="31">
        <v>0</v>
      </c>
      <c r="AO133" s="32"/>
      <c r="AP133" s="32"/>
      <c r="AQ133" s="32"/>
      <c r="AR133" s="33"/>
      <c r="AS133" s="31">
        <v>300000</v>
      </c>
      <c r="AT133" s="32"/>
      <c r="AU133" s="32"/>
      <c r="AV133" s="32"/>
      <c r="AW133" s="33"/>
      <c r="AX133" s="31">
        <f>AS133</f>
        <v>300000</v>
      </c>
      <c r="AY133" s="32"/>
      <c r="AZ133" s="32"/>
      <c r="BA133" s="33"/>
      <c r="BB133" s="31">
        <v>300000</v>
      </c>
      <c r="BC133" s="32"/>
      <c r="BD133" s="32"/>
      <c r="BE133" s="32"/>
      <c r="BF133" s="33"/>
      <c r="BG133" s="35">
        <v>0</v>
      </c>
      <c r="BH133" s="36"/>
      <c r="BI133" s="36"/>
      <c r="BJ133" s="36"/>
      <c r="BK133" s="42"/>
      <c r="BL133" s="35">
        <v>0</v>
      </c>
      <c r="BM133" s="36"/>
      <c r="BN133" s="36"/>
      <c r="BO133" s="36"/>
      <c r="BP133" s="42"/>
      <c r="BQ133" s="35">
        <v>0</v>
      </c>
      <c r="BR133" s="36"/>
      <c r="BS133" s="36"/>
      <c r="BT133" s="42"/>
      <c r="BU133" s="35">
        <v>0</v>
      </c>
      <c r="BV133" s="36"/>
      <c r="BW133" s="36"/>
      <c r="BX133" s="36"/>
      <c r="BY133" s="42"/>
      <c r="CA133" s="23" t="s">
        <v>33</v>
      </c>
    </row>
    <row r="134" spans="1:79" s="23" customFormat="1" ht="29.15" customHeight="1" x14ac:dyDescent="0.3">
      <c r="A134" s="49">
        <v>3</v>
      </c>
      <c r="B134" s="50"/>
      <c r="C134" s="51"/>
      <c r="D134" s="37" t="s">
        <v>286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9"/>
      <c r="U134" s="31">
        <v>0</v>
      </c>
      <c r="V134" s="32"/>
      <c r="W134" s="32"/>
      <c r="X134" s="32"/>
      <c r="Y134" s="33"/>
      <c r="Z134" s="31">
        <v>0</v>
      </c>
      <c r="AA134" s="32"/>
      <c r="AB134" s="32"/>
      <c r="AC134" s="32"/>
      <c r="AD134" s="33"/>
      <c r="AE134" s="31">
        <v>0</v>
      </c>
      <c r="AF134" s="32"/>
      <c r="AG134" s="32"/>
      <c r="AH134" s="33"/>
      <c r="AI134" s="31">
        <v>0</v>
      </c>
      <c r="AJ134" s="32"/>
      <c r="AK134" s="32"/>
      <c r="AL134" s="32"/>
      <c r="AM134" s="33"/>
      <c r="AN134" s="31">
        <v>0</v>
      </c>
      <c r="AO134" s="32"/>
      <c r="AP134" s="32"/>
      <c r="AQ134" s="32"/>
      <c r="AR134" s="33"/>
      <c r="AS134" s="31">
        <v>500000</v>
      </c>
      <c r="AT134" s="32"/>
      <c r="AU134" s="32"/>
      <c r="AV134" s="32"/>
      <c r="AW134" s="33"/>
      <c r="AX134" s="31">
        <v>500000</v>
      </c>
      <c r="AY134" s="32"/>
      <c r="AZ134" s="32"/>
      <c r="BA134" s="33"/>
      <c r="BB134" s="31">
        <f>AS134</f>
        <v>500000</v>
      </c>
      <c r="BC134" s="32"/>
      <c r="BD134" s="32"/>
      <c r="BE134" s="32"/>
      <c r="BF134" s="33"/>
      <c r="BG134" s="35">
        <v>0</v>
      </c>
      <c r="BH134" s="36"/>
      <c r="BI134" s="36"/>
      <c r="BJ134" s="36"/>
      <c r="BK134" s="42"/>
      <c r="BL134" s="35">
        <v>0</v>
      </c>
      <c r="BM134" s="36"/>
      <c r="BN134" s="36"/>
      <c r="BO134" s="36"/>
      <c r="BP134" s="42"/>
      <c r="BQ134" s="35">
        <v>0</v>
      </c>
      <c r="BR134" s="36"/>
      <c r="BS134" s="36"/>
      <c r="BT134" s="42"/>
      <c r="BU134" s="35">
        <v>0</v>
      </c>
      <c r="BV134" s="36"/>
      <c r="BW134" s="36"/>
      <c r="BX134" s="36"/>
      <c r="BY134" s="42"/>
    </row>
    <row r="135" spans="1:79" s="23" customFormat="1" ht="25" customHeight="1" x14ac:dyDescent="0.3">
      <c r="A135" s="35">
        <v>4</v>
      </c>
      <c r="B135" s="36"/>
      <c r="C135" s="42"/>
      <c r="D135" s="37" t="s">
        <v>275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9"/>
      <c r="U135" s="31">
        <v>46882209</v>
      </c>
      <c r="V135" s="32"/>
      <c r="W135" s="32"/>
      <c r="X135" s="32"/>
      <c r="Y135" s="33"/>
      <c r="Z135" s="31">
        <v>3874411</v>
      </c>
      <c r="AA135" s="32"/>
      <c r="AB135" s="32"/>
      <c r="AC135" s="32"/>
      <c r="AD135" s="33"/>
      <c r="AE135" s="31">
        <v>1509574</v>
      </c>
      <c r="AF135" s="32"/>
      <c r="AG135" s="32"/>
      <c r="AH135" s="33"/>
      <c r="AI135" s="31">
        <f>U135+Z135</f>
        <v>50756620</v>
      </c>
      <c r="AJ135" s="32"/>
      <c r="AK135" s="32"/>
      <c r="AL135" s="32"/>
      <c r="AM135" s="33"/>
      <c r="AN135" s="31">
        <v>57335156</v>
      </c>
      <c r="AO135" s="32"/>
      <c r="AP135" s="32"/>
      <c r="AQ135" s="32"/>
      <c r="AR135" s="33"/>
      <c r="AS135" s="31">
        <v>1766719</v>
      </c>
      <c r="AT135" s="32"/>
      <c r="AU135" s="32"/>
      <c r="AV135" s="32"/>
      <c r="AW135" s="33"/>
      <c r="AX135" s="35">
        <v>0</v>
      </c>
      <c r="AY135" s="36"/>
      <c r="AZ135" s="36"/>
      <c r="BA135" s="42"/>
      <c r="BB135" s="31">
        <f>AN135+AS135</f>
        <v>59101875</v>
      </c>
      <c r="BC135" s="32"/>
      <c r="BD135" s="32"/>
      <c r="BE135" s="32"/>
      <c r="BF135" s="33"/>
      <c r="BG135" s="31">
        <f>BG30</f>
        <v>59889005</v>
      </c>
      <c r="BH135" s="32"/>
      <c r="BI135" s="32"/>
      <c r="BJ135" s="32"/>
      <c r="BK135" s="33"/>
      <c r="BL135" s="31">
        <f>BL31</f>
        <v>1793622</v>
      </c>
      <c r="BM135" s="36"/>
      <c r="BN135" s="36"/>
      <c r="BO135" s="36"/>
      <c r="BP135" s="42"/>
      <c r="BQ135" s="31">
        <v>122380</v>
      </c>
      <c r="BR135" s="36"/>
      <c r="BS135" s="36"/>
      <c r="BT135" s="42"/>
      <c r="BU135" s="31">
        <f>BG135+BL135</f>
        <v>61682627</v>
      </c>
      <c r="BV135" s="32"/>
      <c r="BW135" s="32"/>
      <c r="BX135" s="32"/>
      <c r="BY135" s="33"/>
    </row>
    <row r="136" spans="1:79" s="23" customFormat="1" ht="41.15" customHeight="1" x14ac:dyDescent="0.3">
      <c r="A136" s="35">
        <v>5</v>
      </c>
      <c r="B136" s="36"/>
      <c r="C136" s="42"/>
      <c r="D136" s="37" t="s">
        <v>276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9"/>
      <c r="U136" s="35">
        <v>0</v>
      </c>
      <c r="V136" s="36"/>
      <c r="W136" s="36"/>
      <c r="X136" s="36"/>
      <c r="Y136" s="42"/>
      <c r="Z136" s="35">
        <v>33210</v>
      </c>
      <c r="AA136" s="36"/>
      <c r="AB136" s="36"/>
      <c r="AC136" s="36"/>
      <c r="AD136" s="42"/>
      <c r="AE136" s="132">
        <f>Z136</f>
        <v>33210</v>
      </c>
      <c r="AF136" s="133"/>
      <c r="AG136" s="133"/>
      <c r="AH136" s="134"/>
      <c r="AI136" s="31">
        <f>U136+Z136</f>
        <v>33210</v>
      </c>
      <c r="AJ136" s="32"/>
      <c r="AK136" s="32"/>
      <c r="AL136" s="32"/>
      <c r="AM136" s="33"/>
      <c r="AN136" s="35">
        <v>0</v>
      </c>
      <c r="AO136" s="36"/>
      <c r="AP136" s="36"/>
      <c r="AQ136" s="36"/>
      <c r="AR136" s="42"/>
      <c r="AS136" s="35">
        <v>0</v>
      </c>
      <c r="AT136" s="36"/>
      <c r="AU136" s="36"/>
      <c r="AV136" s="36"/>
      <c r="AW136" s="42"/>
      <c r="AX136" s="35">
        <v>0</v>
      </c>
      <c r="AY136" s="36"/>
      <c r="AZ136" s="36"/>
      <c r="BA136" s="42"/>
      <c r="BB136" s="31">
        <v>0</v>
      </c>
      <c r="BC136" s="32"/>
      <c r="BD136" s="32"/>
      <c r="BE136" s="32"/>
      <c r="BF136" s="33"/>
      <c r="BG136" s="35">
        <v>0</v>
      </c>
      <c r="BH136" s="36"/>
      <c r="BI136" s="36"/>
      <c r="BJ136" s="36"/>
      <c r="BK136" s="42"/>
      <c r="BL136" s="35">
        <v>0</v>
      </c>
      <c r="BM136" s="36"/>
      <c r="BN136" s="36"/>
      <c r="BO136" s="36"/>
      <c r="BP136" s="42"/>
      <c r="BQ136" s="35">
        <v>0</v>
      </c>
      <c r="BR136" s="36"/>
      <c r="BS136" s="36"/>
      <c r="BT136" s="42"/>
      <c r="BU136" s="35">
        <v>0</v>
      </c>
      <c r="BV136" s="36"/>
      <c r="BW136" s="36"/>
      <c r="BX136" s="36"/>
      <c r="BY136" s="42"/>
    </row>
    <row r="137" spans="1:79" s="23" customFormat="1" ht="49.5" customHeight="1" x14ac:dyDescent="0.3">
      <c r="A137" s="35">
        <v>6</v>
      </c>
      <c r="B137" s="36"/>
      <c r="C137" s="42"/>
      <c r="D137" s="37" t="s">
        <v>277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9"/>
      <c r="U137" s="35">
        <v>0</v>
      </c>
      <c r="V137" s="36"/>
      <c r="W137" s="36"/>
      <c r="X137" s="36"/>
      <c r="Y137" s="42"/>
      <c r="Z137" s="35">
        <v>48500</v>
      </c>
      <c r="AA137" s="36"/>
      <c r="AB137" s="36"/>
      <c r="AC137" s="36"/>
      <c r="AD137" s="42"/>
      <c r="AE137" s="132">
        <f>Z137</f>
        <v>48500</v>
      </c>
      <c r="AF137" s="133"/>
      <c r="AG137" s="133"/>
      <c r="AH137" s="134"/>
      <c r="AI137" s="31">
        <f>U137+Z137</f>
        <v>48500</v>
      </c>
      <c r="AJ137" s="32"/>
      <c r="AK137" s="32"/>
      <c r="AL137" s="32"/>
      <c r="AM137" s="33"/>
      <c r="AN137" s="35">
        <v>0</v>
      </c>
      <c r="AO137" s="36"/>
      <c r="AP137" s="36"/>
      <c r="AQ137" s="36"/>
      <c r="AR137" s="42"/>
      <c r="AS137" s="35">
        <v>0</v>
      </c>
      <c r="AT137" s="36"/>
      <c r="AU137" s="36"/>
      <c r="AV137" s="36"/>
      <c r="AW137" s="42"/>
      <c r="AX137" s="35">
        <v>0</v>
      </c>
      <c r="AY137" s="36"/>
      <c r="AZ137" s="36"/>
      <c r="BA137" s="42"/>
      <c r="BB137" s="31">
        <v>0</v>
      </c>
      <c r="BC137" s="32"/>
      <c r="BD137" s="32"/>
      <c r="BE137" s="32"/>
      <c r="BF137" s="33"/>
      <c r="BG137" s="35">
        <v>0</v>
      </c>
      <c r="BH137" s="36"/>
      <c r="BI137" s="36"/>
      <c r="BJ137" s="36"/>
      <c r="BK137" s="42"/>
      <c r="BL137" s="35">
        <v>0</v>
      </c>
      <c r="BM137" s="36"/>
      <c r="BN137" s="36"/>
      <c r="BO137" s="36"/>
      <c r="BP137" s="42"/>
      <c r="BQ137" s="35">
        <v>0</v>
      </c>
      <c r="BR137" s="36"/>
      <c r="BS137" s="36"/>
      <c r="BT137" s="42"/>
      <c r="BU137" s="35">
        <v>0</v>
      </c>
      <c r="BV137" s="36"/>
      <c r="BW137" s="36"/>
      <c r="BX137" s="36"/>
      <c r="BY137" s="42"/>
    </row>
    <row r="138" spans="1:79" s="24" customFormat="1" ht="33.65" customHeight="1" x14ac:dyDescent="0.25">
      <c r="A138" s="35">
        <v>7</v>
      </c>
      <c r="B138" s="36"/>
      <c r="C138" s="36"/>
      <c r="D138" s="37" t="s">
        <v>278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9"/>
      <c r="U138" s="31">
        <v>201748</v>
      </c>
      <c r="V138" s="32"/>
      <c r="W138" s="32"/>
      <c r="X138" s="32"/>
      <c r="Y138" s="33"/>
      <c r="Z138" s="31">
        <v>200345</v>
      </c>
      <c r="AA138" s="32"/>
      <c r="AB138" s="32"/>
      <c r="AC138" s="32"/>
      <c r="AD138" s="33"/>
      <c r="AE138" s="132">
        <f t="shared" ref="AE138:AE139" si="14">Z138</f>
        <v>200345</v>
      </c>
      <c r="AF138" s="133"/>
      <c r="AG138" s="133"/>
      <c r="AH138" s="134"/>
      <c r="AI138" s="31">
        <f t="shared" ref="AI138:AI139" si="15">IF(ISNUMBER(U138),U138,0)+IF(ISNUMBER(Z138),Z138,0)</f>
        <v>402093</v>
      </c>
      <c r="AJ138" s="32"/>
      <c r="AK138" s="32"/>
      <c r="AL138" s="32"/>
      <c r="AM138" s="33"/>
      <c r="AN138" s="31">
        <v>0</v>
      </c>
      <c r="AO138" s="32"/>
      <c r="AP138" s="32"/>
      <c r="AQ138" s="32"/>
      <c r="AR138" s="33"/>
      <c r="AS138" s="31">
        <v>0</v>
      </c>
      <c r="AT138" s="32"/>
      <c r="AU138" s="32"/>
      <c r="AV138" s="32"/>
      <c r="AW138" s="33"/>
      <c r="AX138" s="31">
        <v>0</v>
      </c>
      <c r="AY138" s="32"/>
      <c r="AZ138" s="32"/>
      <c r="BA138" s="33"/>
      <c r="BB138" s="31">
        <f t="shared" ref="BB138:BB150" si="16">IF(ISNUMBER(AN138),AN138,0)+IF(ISNUMBER(AS138),AS138,0)</f>
        <v>0</v>
      </c>
      <c r="BC138" s="32"/>
      <c r="BD138" s="32"/>
      <c r="BE138" s="32"/>
      <c r="BF138" s="33"/>
      <c r="BG138" s="31">
        <v>0</v>
      </c>
      <c r="BH138" s="32"/>
      <c r="BI138" s="32"/>
      <c r="BJ138" s="32"/>
      <c r="BK138" s="33"/>
      <c r="BL138" s="31">
        <v>0</v>
      </c>
      <c r="BM138" s="32"/>
      <c r="BN138" s="32"/>
      <c r="BO138" s="32"/>
      <c r="BP138" s="33"/>
      <c r="BQ138" s="31">
        <v>0</v>
      </c>
      <c r="BR138" s="32"/>
      <c r="BS138" s="32"/>
      <c r="BT138" s="33"/>
      <c r="BU138" s="31">
        <f t="shared" ref="BU138:BU150" si="17">IF(ISNUMBER(BG138),BG138,0)+IF(ISNUMBER(BL138),BL138,0)</f>
        <v>0</v>
      </c>
      <c r="BV138" s="32"/>
      <c r="BW138" s="32"/>
      <c r="BX138" s="32"/>
      <c r="BY138" s="33"/>
      <c r="CA138" s="24" t="s">
        <v>34</v>
      </c>
    </row>
    <row r="139" spans="1:79" s="24" customFormat="1" ht="41.15" customHeight="1" x14ac:dyDescent="0.25">
      <c r="A139" s="35">
        <v>8</v>
      </c>
      <c r="B139" s="36"/>
      <c r="C139" s="36"/>
      <c r="D139" s="37" t="s">
        <v>279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9"/>
      <c r="U139" s="31">
        <v>0</v>
      </c>
      <c r="V139" s="32"/>
      <c r="W139" s="32"/>
      <c r="X139" s="32"/>
      <c r="Y139" s="33"/>
      <c r="Z139" s="31">
        <v>16200</v>
      </c>
      <c r="AA139" s="32"/>
      <c r="AB139" s="32"/>
      <c r="AC139" s="32"/>
      <c r="AD139" s="33"/>
      <c r="AE139" s="132">
        <f t="shared" si="14"/>
        <v>16200</v>
      </c>
      <c r="AF139" s="133"/>
      <c r="AG139" s="133"/>
      <c r="AH139" s="134"/>
      <c r="AI139" s="31">
        <f t="shared" si="15"/>
        <v>16200</v>
      </c>
      <c r="AJ139" s="32"/>
      <c r="AK139" s="32"/>
      <c r="AL139" s="32"/>
      <c r="AM139" s="33"/>
      <c r="AN139" s="31">
        <v>0</v>
      </c>
      <c r="AO139" s="32"/>
      <c r="AP139" s="32"/>
      <c r="AQ139" s="32"/>
      <c r="AR139" s="33"/>
      <c r="AS139" s="31">
        <v>0</v>
      </c>
      <c r="AT139" s="32"/>
      <c r="AU139" s="32"/>
      <c r="AV139" s="32"/>
      <c r="AW139" s="33"/>
      <c r="AX139" s="31">
        <v>0</v>
      </c>
      <c r="AY139" s="32"/>
      <c r="AZ139" s="32"/>
      <c r="BA139" s="33"/>
      <c r="BB139" s="31">
        <v>0</v>
      </c>
      <c r="BC139" s="32"/>
      <c r="BD139" s="32"/>
      <c r="BE139" s="32"/>
      <c r="BF139" s="33"/>
      <c r="BG139" s="31">
        <v>0</v>
      </c>
      <c r="BH139" s="32"/>
      <c r="BI139" s="32"/>
      <c r="BJ139" s="32"/>
      <c r="BK139" s="33"/>
      <c r="BL139" s="31">
        <v>0</v>
      </c>
      <c r="BM139" s="32"/>
      <c r="BN139" s="32"/>
      <c r="BO139" s="32"/>
      <c r="BP139" s="33"/>
      <c r="BQ139" s="31">
        <v>0</v>
      </c>
      <c r="BR139" s="32"/>
      <c r="BS139" s="32"/>
      <c r="BT139" s="33"/>
      <c r="BU139" s="31">
        <f t="shared" si="17"/>
        <v>0</v>
      </c>
      <c r="BV139" s="32"/>
      <c r="BW139" s="32"/>
      <c r="BX139" s="32"/>
      <c r="BY139" s="33"/>
    </row>
    <row r="140" spans="1:79" s="24" customFormat="1" ht="33" customHeight="1" x14ac:dyDescent="0.25">
      <c r="A140" s="35">
        <v>9</v>
      </c>
      <c r="B140" s="36"/>
      <c r="C140" s="36"/>
      <c r="D140" s="37" t="s">
        <v>280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9"/>
      <c r="U140" s="31">
        <v>0</v>
      </c>
      <c r="V140" s="32"/>
      <c r="W140" s="32"/>
      <c r="X140" s="32"/>
      <c r="Y140" s="33"/>
      <c r="Z140" s="31">
        <v>149999</v>
      </c>
      <c r="AA140" s="32"/>
      <c r="AB140" s="32"/>
      <c r="AC140" s="32"/>
      <c r="AD140" s="33"/>
      <c r="AE140" s="132">
        <f t="shared" ref="AE140" si="18">Z140</f>
        <v>149999</v>
      </c>
      <c r="AF140" s="133"/>
      <c r="AG140" s="133"/>
      <c r="AH140" s="134"/>
      <c r="AI140" s="31">
        <f t="shared" ref="AI140" si="19">IF(ISNUMBER(U140),U140,0)+IF(ISNUMBER(Z140),Z140,0)</f>
        <v>149999</v>
      </c>
      <c r="AJ140" s="32"/>
      <c r="AK140" s="32"/>
      <c r="AL140" s="32"/>
      <c r="AM140" s="33"/>
      <c r="AN140" s="31">
        <v>0</v>
      </c>
      <c r="AO140" s="32"/>
      <c r="AP140" s="32"/>
      <c r="AQ140" s="32"/>
      <c r="AR140" s="33"/>
      <c r="AS140" s="31">
        <v>0</v>
      </c>
      <c r="AT140" s="32"/>
      <c r="AU140" s="32"/>
      <c r="AV140" s="32"/>
      <c r="AW140" s="33"/>
      <c r="AX140" s="31">
        <v>0</v>
      </c>
      <c r="AY140" s="32"/>
      <c r="AZ140" s="32"/>
      <c r="BA140" s="33"/>
      <c r="BB140" s="31">
        <f t="shared" si="16"/>
        <v>0</v>
      </c>
      <c r="BC140" s="32"/>
      <c r="BD140" s="32"/>
      <c r="BE140" s="32"/>
      <c r="BF140" s="33"/>
      <c r="BG140" s="31">
        <v>0</v>
      </c>
      <c r="BH140" s="32"/>
      <c r="BI140" s="32"/>
      <c r="BJ140" s="32"/>
      <c r="BK140" s="33"/>
      <c r="BL140" s="31">
        <v>0</v>
      </c>
      <c r="BM140" s="32"/>
      <c r="BN140" s="32"/>
      <c r="BO140" s="32"/>
      <c r="BP140" s="33"/>
      <c r="BQ140" s="31">
        <v>0</v>
      </c>
      <c r="BR140" s="32"/>
      <c r="BS140" s="32"/>
      <c r="BT140" s="33"/>
      <c r="BU140" s="31">
        <f t="shared" si="17"/>
        <v>0</v>
      </c>
      <c r="BV140" s="32"/>
      <c r="BW140" s="32"/>
      <c r="BX140" s="32"/>
      <c r="BY140" s="33"/>
    </row>
    <row r="141" spans="1:79" s="24" customFormat="1" ht="41.15" customHeight="1" x14ac:dyDescent="0.25">
      <c r="A141" s="35">
        <v>10</v>
      </c>
      <c r="B141" s="36"/>
      <c r="C141" s="36"/>
      <c r="D141" s="37" t="s">
        <v>281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9"/>
      <c r="U141" s="31">
        <v>0</v>
      </c>
      <c r="V141" s="32"/>
      <c r="W141" s="32"/>
      <c r="X141" s="32"/>
      <c r="Y141" s="33"/>
      <c r="Z141" s="31">
        <v>6500000</v>
      </c>
      <c r="AA141" s="32"/>
      <c r="AB141" s="32"/>
      <c r="AC141" s="32"/>
      <c r="AD141" s="33"/>
      <c r="AE141" s="132">
        <f t="shared" ref="AE141" si="20">Z141</f>
        <v>6500000</v>
      </c>
      <c r="AF141" s="133"/>
      <c r="AG141" s="133"/>
      <c r="AH141" s="134"/>
      <c r="AI141" s="31">
        <f t="shared" ref="AI141" si="21">IF(ISNUMBER(U141),U141,0)+IF(ISNUMBER(Z141),Z141,0)</f>
        <v>6500000</v>
      </c>
      <c r="AJ141" s="32"/>
      <c r="AK141" s="32"/>
      <c r="AL141" s="32"/>
      <c r="AM141" s="33"/>
      <c r="AN141" s="31">
        <v>0</v>
      </c>
      <c r="AO141" s="32"/>
      <c r="AP141" s="32"/>
      <c r="AQ141" s="32"/>
      <c r="AR141" s="33"/>
      <c r="AS141" s="31">
        <v>0</v>
      </c>
      <c r="AT141" s="32"/>
      <c r="AU141" s="32"/>
      <c r="AV141" s="32"/>
      <c r="AW141" s="33"/>
      <c r="AX141" s="31">
        <v>0</v>
      </c>
      <c r="AY141" s="32"/>
      <c r="AZ141" s="32"/>
      <c r="BA141" s="33"/>
      <c r="BB141" s="31">
        <f t="shared" si="16"/>
        <v>0</v>
      </c>
      <c r="BC141" s="32"/>
      <c r="BD141" s="32"/>
      <c r="BE141" s="32"/>
      <c r="BF141" s="33"/>
      <c r="BG141" s="31">
        <v>0</v>
      </c>
      <c r="BH141" s="32"/>
      <c r="BI141" s="32"/>
      <c r="BJ141" s="32"/>
      <c r="BK141" s="33"/>
      <c r="BL141" s="31">
        <v>0</v>
      </c>
      <c r="BM141" s="32"/>
      <c r="BN141" s="32"/>
      <c r="BO141" s="32"/>
      <c r="BP141" s="33"/>
      <c r="BQ141" s="31">
        <v>0</v>
      </c>
      <c r="BR141" s="32"/>
      <c r="BS141" s="32"/>
      <c r="BT141" s="33"/>
      <c r="BU141" s="31">
        <f t="shared" si="17"/>
        <v>0</v>
      </c>
      <c r="BV141" s="32"/>
      <c r="BW141" s="32"/>
      <c r="BX141" s="32"/>
      <c r="BY141" s="33"/>
    </row>
    <row r="142" spans="1:79" s="24" customFormat="1" ht="43.5" customHeight="1" x14ac:dyDescent="0.25">
      <c r="A142" s="35">
        <v>11</v>
      </c>
      <c r="B142" s="36"/>
      <c r="C142" s="36"/>
      <c r="D142" s="37" t="s">
        <v>282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9"/>
      <c r="U142" s="31">
        <v>0</v>
      </c>
      <c r="V142" s="32"/>
      <c r="W142" s="32"/>
      <c r="X142" s="32"/>
      <c r="Y142" s="33"/>
      <c r="Z142" s="31">
        <v>27096</v>
      </c>
      <c r="AA142" s="32"/>
      <c r="AB142" s="32"/>
      <c r="AC142" s="32"/>
      <c r="AD142" s="33"/>
      <c r="AE142" s="132">
        <f t="shared" ref="AE142" si="22">Z142</f>
        <v>27096</v>
      </c>
      <c r="AF142" s="133"/>
      <c r="AG142" s="133"/>
      <c r="AH142" s="134"/>
      <c r="AI142" s="31">
        <f t="shared" ref="AI142" si="23">IF(ISNUMBER(U142),U142,0)+IF(ISNUMBER(Z142),Z142,0)</f>
        <v>27096</v>
      </c>
      <c r="AJ142" s="32"/>
      <c r="AK142" s="32"/>
      <c r="AL142" s="32"/>
      <c r="AM142" s="33"/>
      <c r="AN142" s="31">
        <v>0</v>
      </c>
      <c r="AO142" s="32"/>
      <c r="AP142" s="32"/>
      <c r="AQ142" s="32"/>
      <c r="AR142" s="33"/>
      <c r="AS142" s="31">
        <v>0</v>
      </c>
      <c r="AT142" s="32"/>
      <c r="AU142" s="32"/>
      <c r="AV142" s="32"/>
      <c r="AW142" s="33"/>
      <c r="AX142" s="31">
        <v>0</v>
      </c>
      <c r="AY142" s="32"/>
      <c r="AZ142" s="32"/>
      <c r="BA142" s="33"/>
      <c r="BB142" s="31">
        <v>0</v>
      </c>
      <c r="BC142" s="32"/>
      <c r="BD142" s="32"/>
      <c r="BE142" s="32"/>
      <c r="BF142" s="33"/>
      <c r="BG142" s="31">
        <v>0</v>
      </c>
      <c r="BH142" s="32"/>
      <c r="BI142" s="32"/>
      <c r="BJ142" s="32"/>
      <c r="BK142" s="33"/>
      <c r="BL142" s="31">
        <v>0</v>
      </c>
      <c r="BM142" s="32"/>
      <c r="BN142" s="32"/>
      <c r="BO142" s="32"/>
      <c r="BP142" s="33"/>
      <c r="BQ142" s="31">
        <v>0</v>
      </c>
      <c r="BR142" s="32"/>
      <c r="BS142" s="32"/>
      <c r="BT142" s="33"/>
      <c r="BU142" s="31">
        <f t="shared" si="17"/>
        <v>0</v>
      </c>
      <c r="BV142" s="32"/>
      <c r="BW142" s="32"/>
      <c r="BX142" s="32"/>
      <c r="BY142" s="33"/>
    </row>
    <row r="143" spans="1:79" s="24" customFormat="1" ht="44.15" customHeight="1" x14ac:dyDescent="0.25">
      <c r="A143" s="35">
        <v>12</v>
      </c>
      <c r="B143" s="36"/>
      <c r="C143" s="36"/>
      <c r="D143" s="37" t="s">
        <v>283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9"/>
      <c r="U143" s="31">
        <v>0</v>
      </c>
      <c r="V143" s="32"/>
      <c r="W143" s="32"/>
      <c r="X143" s="32"/>
      <c r="Y143" s="33"/>
      <c r="Z143" s="31">
        <v>1428034</v>
      </c>
      <c r="AA143" s="32"/>
      <c r="AB143" s="32"/>
      <c r="AC143" s="32"/>
      <c r="AD143" s="33"/>
      <c r="AE143" s="132">
        <f t="shared" ref="AE143" si="24">Z143</f>
        <v>1428034</v>
      </c>
      <c r="AF143" s="133"/>
      <c r="AG143" s="133"/>
      <c r="AH143" s="134"/>
      <c r="AI143" s="31">
        <f t="shared" ref="AI143" si="25">IF(ISNUMBER(U143),U143,0)+IF(ISNUMBER(Z143),Z143,0)</f>
        <v>1428034</v>
      </c>
      <c r="AJ143" s="32"/>
      <c r="AK143" s="32"/>
      <c r="AL143" s="32"/>
      <c r="AM143" s="33"/>
      <c r="AN143" s="31">
        <v>0</v>
      </c>
      <c r="AO143" s="32"/>
      <c r="AP143" s="32"/>
      <c r="AQ143" s="32"/>
      <c r="AR143" s="33"/>
      <c r="AS143" s="31">
        <v>0</v>
      </c>
      <c r="AT143" s="32"/>
      <c r="AU143" s="32"/>
      <c r="AV143" s="32"/>
      <c r="AW143" s="33"/>
      <c r="AX143" s="31">
        <v>0</v>
      </c>
      <c r="AY143" s="32"/>
      <c r="AZ143" s="32"/>
      <c r="BA143" s="33"/>
      <c r="BB143" s="31">
        <v>0</v>
      </c>
      <c r="BC143" s="32"/>
      <c r="BD143" s="32"/>
      <c r="BE143" s="32"/>
      <c r="BF143" s="33"/>
      <c r="BG143" s="31">
        <v>0</v>
      </c>
      <c r="BH143" s="32"/>
      <c r="BI143" s="32"/>
      <c r="BJ143" s="32"/>
      <c r="BK143" s="33"/>
      <c r="BL143" s="31">
        <v>0</v>
      </c>
      <c r="BM143" s="32"/>
      <c r="BN143" s="32"/>
      <c r="BO143" s="32"/>
      <c r="BP143" s="33"/>
      <c r="BQ143" s="31">
        <v>0</v>
      </c>
      <c r="BR143" s="32"/>
      <c r="BS143" s="32"/>
      <c r="BT143" s="33"/>
      <c r="BU143" s="31">
        <f t="shared" si="17"/>
        <v>0</v>
      </c>
      <c r="BV143" s="32"/>
      <c r="BW143" s="32"/>
      <c r="BX143" s="32"/>
      <c r="BY143" s="33"/>
    </row>
    <row r="144" spans="1:79" s="24" customFormat="1" ht="22.5" customHeight="1" x14ac:dyDescent="0.25">
      <c r="A144" s="35">
        <v>13</v>
      </c>
      <c r="B144" s="36"/>
      <c r="C144" s="36"/>
      <c r="D144" s="37" t="s">
        <v>284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9"/>
      <c r="U144" s="31">
        <v>0</v>
      </c>
      <c r="V144" s="32"/>
      <c r="W144" s="32"/>
      <c r="X144" s="32"/>
      <c r="Y144" s="33"/>
      <c r="Z144" s="31">
        <v>0</v>
      </c>
      <c r="AA144" s="32"/>
      <c r="AB144" s="32"/>
      <c r="AC144" s="32"/>
      <c r="AD144" s="33"/>
      <c r="AE144" s="31">
        <f t="shared" ref="AE144" si="26">Z144</f>
        <v>0</v>
      </c>
      <c r="AF144" s="32"/>
      <c r="AG144" s="32"/>
      <c r="AH144" s="33"/>
      <c r="AI144" s="31">
        <f t="shared" ref="AI144" si="27">IF(ISNUMBER(U144),U144,0)+IF(ISNUMBER(Z144),Z144,0)</f>
        <v>0</v>
      </c>
      <c r="AJ144" s="32"/>
      <c r="AK144" s="32"/>
      <c r="AL144" s="32"/>
      <c r="AM144" s="33"/>
      <c r="AN144" s="31">
        <v>0</v>
      </c>
      <c r="AO144" s="32"/>
      <c r="AP144" s="32"/>
      <c r="AQ144" s="32"/>
      <c r="AR144" s="33"/>
      <c r="AS144" s="31">
        <v>259744</v>
      </c>
      <c r="AT144" s="32"/>
      <c r="AU144" s="32"/>
      <c r="AV144" s="32"/>
      <c r="AW144" s="33"/>
      <c r="AX144" s="31">
        <f>AS144</f>
        <v>259744</v>
      </c>
      <c r="AY144" s="32"/>
      <c r="AZ144" s="32"/>
      <c r="BA144" s="33"/>
      <c r="BB144" s="31">
        <f t="shared" si="16"/>
        <v>259744</v>
      </c>
      <c r="BC144" s="32"/>
      <c r="BD144" s="32"/>
      <c r="BE144" s="32"/>
      <c r="BF144" s="33"/>
      <c r="BG144" s="31">
        <v>0</v>
      </c>
      <c r="BH144" s="32"/>
      <c r="BI144" s="32"/>
      <c r="BJ144" s="32"/>
      <c r="BK144" s="33"/>
      <c r="BL144" s="31">
        <f>115700+577000</f>
        <v>692700</v>
      </c>
      <c r="BM144" s="32"/>
      <c r="BN144" s="32"/>
      <c r="BO144" s="32"/>
      <c r="BP144" s="33"/>
      <c r="BQ144" s="31">
        <f>BL144</f>
        <v>692700</v>
      </c>
      <c r="BR144" s="32"/>
      <c r="BS144" s="32"/>
      <c r="BT144" s="33"/>
      <c r="BU144" s="31">
        <f t="shared" si="17"/>
        <v>692700</v>
      </c>
      <c r="BV144" s="32"/>
      <c r="BW144" s="32"/>
      <c r="BX144" s="32"/>
      <c r="BY144" s="33"/>
    </row>
    <row r="145" spans="1:79" s="24" customFormat="1" ht="40" customHeight="1" x14ac:dyDescent="0.25">
      <c r="A145" s="35">
        <v>14</v>
      </c>
      <c r="B145" s="36"/>
      <c r="C145" s="42"/>
      <c r="D145" s="37" t="s">
        <v>285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9"/>
      <c r="U145" s="31">
        <v>0</v>
      </c>
      <c r="V145" s="32"/>
      <c r="W145" s="32"/>
      <c r="X145" s="32"/>
      <c r="Y145" s="33"/>
      <c r="Z145" s="31">
        <v>0</v>
      </c>
      <c r="AA145" s="32"/>
      <c r="AB145" s="32"/>
      <c r="AC145" s="32"/>
      <c r="AD145" s="33"/>
      <c r="AE145" s="31">
        <f t="shared" ref="AE145" si="28">Z145</f>
        <v>0</v>
      </c>
      <c r="AF145" s="32"/>
      <c r="AG145" s="32"/>
      <c r="AH145" s="33"/>
      <c r="AI145" s="31">
        <f>IF(ISNUMBER(U145),U145,0)+IF(ISNUMBER(Z145),Z145,0)</f>
        <v>0</v>
      </c>
      <c r="AJ145" s="32"/>
      <c r="AK145" s="32"/>
      <c r="AL145" s="32"/>
      <c r="AM145" s="33"/>
      <c r="AN145" s="31">
        <v>0</v>
      </c>
      <c r="AO145" s="32"/>
      <c r="AP145" s="32"/>
      <c r="AQ145" s="32"/>
      <c r="AR145" s="33"/>
      <c r="AS145" s="31">
        <v>5000000</v>
      </c>
      <c r="AT145" s="32"/>
      <c r="AU145" s="32"/>
      <c r="AV145" s="32"/>
      <c r="AW145" s="33"/>
      <c r="AX145" s="31">
        <f>AS145</f>
        <v>5000000</v>
      </c>
      <c r="AY145" s="32"/>
      <c r="AZ145" s="32"/>
      <c r="BA145" s="33"/>
      <c r="BB145" s="31">
        <f>AX145</f>
        <v>5000000</v>
      </c>
      <c r="BC145" s="32"/>
      <c r="BD145" s="32"/>
      <c r="BE145" s="32"/>
      <c r="BF145" s="33"/>
      <c r="BG145" s="31">
        <v>0</v>
      </c>
      <c r="BH145" s="32"/>
      <c r="BI145" s="32"/>
      <c r="BJ145" s="32"/>
      <c r="BK145" s="33"/>
      <c r="BL145" s="31">
        <v>0</v>
      </c>
      <c r="BM145" s="32"/>
      <c r="BN145" s="32"/>
      <c r="BO145" s="32"/>
      <c r="BP145" s="33"/>
      <c r="BQ145" s="31">
        <v>0</v>
      </c>
      <c r="BR145" s="32"/>
      <c r="BS145" s="32"/>
      <c r="BT145" s="33"/>
      <c r="BU145" s="31">
        <f t="shared" si="17"/>
        <v>0</v>
      </c>
      <c r="BV145" s="32"/>
      <c r="BW145" s="32"/>
      <c r="BX145" s="32"/>
      <c r="BY145" s="33"/>
    </row>
    <row r="146" spans="1:79" s="24" customFormat="1" ht="54.65" customHeight="1" x14ac:dyDescent="0.25">
      <c r="A146" s="35">
        <v>15</v>
      </c>
      <c r="B146" s="36"/>
      <c r="C146" s="42"/>
      <c r="D146" s="37" t="s">
        <v>317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9"/>
      <c r="U146" s="31">
        <v>0</v>
      </c>
      <c r="V146" s="32"/>
      <c r="W146" s="32"/>
      <c r="X146" s="32"/>
      <c r="Y146" s="33"/>
      <c r="Z146" s="31">
        <v>0</v>
      </c>
      <c r="AA146" s="32"/>
      <c r="AB146" s="32"/>
      <c r="AC146" s="32"/>
      <c r="AD146" s="33"/>
      <c r="AE146" s="31">
        <v>0</v>
      </c>
      <c r="AF146" s="32"/>
      <c r="AG146" s="32"/>
      <c r="AH146" s="33"/>
      <c r="AI146" s="31">
        <v>0</v>
      </c>
      <c r="AJ146" s="32"/>
      <c r="AK146" s="32"/>
      <c r="AL146" s="32"/>
      <c r="AM146" s="33"/>
      <c r="AN146" s="31">
        <v>0</v>
      </c>
      <c r="AO146" s="32"/>
      <c r="AP146" s="32"/>
      <c r="AQ146" s="32"/>
      <c r="AR146" s="33"/>
      <c r="AS146" s="31">
        <v>0</v>
      </c>
      <c r="AT146" s="32"/>
      <c r="AU146" s="32"/>
      <c r="AV146" s="32"/>
      <c r="AW146" s="33"/>
      <c r="AX146" s="31">
        <v>0</v>
      </c>
      <c r="AY146" s="32"/>
      <c r="AZ146" s="32"/>
      <c r="BA146" s="33"/>
      <c r="BB146" s="31">
        <v>0</v>
      </c>
      <c r="BC146" s="32"/>
      <c r="BD146" s="32"/>
      <c r="BE146" s="32"/>
      <c r="BF146" s="33"/>
      <c r="BG146" s="31">
        <v>0</v>
      </c>
      <c r="BH146" s="32"/>
      <c r="BI146" s="32"/>
      <c r="BJ146" s="32"/>
      <c r="BK146" s="33"/>
      <c r="BL146" s="31">
        <v>179860</v>
      </c>
      <c r="BM146" s="32"/>
      <c r="BN146" s="32"/>
      <c r="BO146" s="32"/>
      <c r="BP146" s="33"/>
      <c r="BQ146" s="31">
        <f>BL146</f>
        <v>179860</v>
      </c>
      <c r="BR146" s="32"/>
      <c r="BS146" s="32"/>
      <c r="BT146" s="33"/>
      <c r="BU146" s="31">
        <f t="shared" ref="BU146" si="29">IF(ISNUMBER(BG146),BG146,0)+IF(ISNUMBER(BL146),BL146,0)</f>
        <v>179860</v>
      </c>
      <c r="BV146" s="32"/>
      <c r="BW146" s="32"/>
      <c r="BX146" s="32"/>
      <c r="BY146" s="33"/>
    </row>
    <row r="147" spans="1:79" s="24" customFormat="1" ht="44.5" customHeight="1" x14ac:dyDescent="0.25">
      <c r="A147" s="35">
        <v>16</v>
      </c>
      <c r="B147" s="36"/>
      <c r="C147" s="42"/>
      <c r="D147" s="37" t="s">
        <v>318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9"/>
      <c r="U147" s="31">
        <v>0</v>
      </c>
      <c r="V147" s="32"/>
      <c r="W147" s="32"/>
      <c r="X147" s="32"/>
      <c r="Y147" s="33"/>
      <c r="Z147" s="31">
        <v>0</v>
      </c>
      <c r="AA147" s="32"/>
      <c r="AB147" s="32"/>
      <c r="AC147" s="32"/>
      <c r="AD147" s="33"/>
      <c r="AE147" s="31">
        <v>0</v>
      </c>
      <c r="AF147" s="32"/>
      <c r="AG147" s="32"/>
      <c r="AH147" s="33"/>
      <c r="AI147" s="31">
        <v>0</v>
      </c>
      <c r="AJ147" s="32"/>
      <c r="AK147" s="32"/>
      <c r="AL147" s="32"/>
      <c r="AM147" s="33"/>
      <c r="AN147" s="31">
        <v>0</v>
      </c>
      <c r="AO147" s="32"/>
      <c r="AP147" s="32"/>
      <c r="AQ147" s="32"/>
      <c r="AR147" s="33"/>
      <c r="AS147" s="31">
        <v>0</v>
      </c>
      <c r="AT147" s="32"/>
      <c r="AU147" s="32"/>
      <c r="AV147" s="32"/>
      <c r="AW147" s="33"/>
      <c r="AX147" s="31">
        <v>0</v>
      </c>
      <c r="AY147" s="32"/>
      <c r="AZ147" s="32"/>
      <c r="BA147" s="33"/>
      <c r="BB147" s="31">
        <v>0</v>
      </c>
      <c r="BC147" s="32"/>
      <c r="BD147" s="32"/>
      <c r="BE147" s="32"/>
      <c r="BF147" s="33"/>
      <c r="BG147" s="31">
        <v>0</v>
      </c>
      <c r="BH147" s="32"/>
      <c r="BI147" s="32"/>
      <c r="BJ147" s="32"/>
      <c r="BK147" s="33"/>
      <c r="BL147" s="31">
        <v>49900</v>
      </c>
      <c r="BM147" s="32"/>
      <c r="BN147" s="32"/>
      <c r="BO147" s="32"/>
      <c r="BP147" s="33"/>
      <c r="BQ147" s="31">
        <f>BL147</f>
        <v>49900</v>
      </c>
      <c r="BR147" s="32"/>
      <c r="BS147" s="32"/>
      <c r="BT147" s="33"/>
      <c r="BU147" s="31">
        <f t="shared" ref="BU147" si="30">IF(ISNUMBER(BG147),BG147,0)+IF(ISNUMBER(BL147),BL147,0)</f>
        <v>49900</v>
      </c>
      <c r="BV147" s="32"/>
      <c r="BW147" s="32"/>
      <c r="BX147" s="32"/>
      <c r="BY147" s="33"/>
    </row>
    <row r="148" spans="1:79" s="24" customFormat="1" ht="48.65" customHeight="1" x14ac:dyDescent="0.25">
      <c r="A148" s="35">
        <v>17</v>
      </c>
      <c r="B148" s="36"/>
      <c r="C148" s="36"/>
      <c r="D148" s="37" t="s">
        <v>319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9"/>
      <c r="U148" s="31">
        <v>0</v>
      </c>
      <c r="V148" s="32"/>
      <c r="W148" s="32"/>
      <c r="X148" s="32"/>
      <c r="Y148" s="33"/>
      <c r="Z148" s="31">
        <v>0</v>
      </c>
      <c r="AA148" s="32"/>
      <c r="AB148" s="32"/>
      <c r="AC148" s="32"/>
      <c r="AD148" s="33"/>
      <c r="AE148" s="31">
        <v>0</v>
      </c>
      <c r="AF148" s="32"/>
      <c r="AG148" s="32"/>
      <c r="AH148" s="33"/>
      <c r="AI148" s="31">
        <f>IF(ISNUMBER(U148),U148,0)+IF(ISNUMBER(Z148),Z148,0)</f>
        <v>0</v>
      </c>
      <c r="AJ148" s="32"/>
      <c r="AK148" s="32"/>
      <c r="AL148" s="32"/>
      <c r="AM148" s="33"/>
      <c r="AN148" s="31">
        <v>0</v>
      </c>
      <c r="AO148" s="32"/>
      <c r="AP148" s="32"/>
      <c r="AQ148" s="32"/>
      <c r="AR148" s="33"/>
      <c r="AS148" s="31">
        <v>0</v>
      </c>
      <c r="AT148" s="32"/>
      <c r="AU148" s="32"/>
      <c r="AV148" s="32"/>
      <c r="AW148" s="33"/>
      <c r="AX148" s="31">
        <v>0</v>
      </c>
      <c r="AY148" s="32"/>
      <c r="AZ148" s="32"/>
      <c r="BA148" s="33"/>
      <c r="BB148" s="31">
        <v>0</v>
      </c>
      <c r="BC148" s="32"/>
      <c r="BD148" s="32"/>
      <c r="BE148" s="32"/>
      <c r="BF148" s="33"/>
      <c r="BG148" s="31">
        <v>0</v>
      </c>
      <c r="BH148" s="32"/>
      <c r="BI148" s="32"/>
      <c r="BJ148" s="32"/>
      <c r="BK148" s="33"/>
      <c r="BL148" s="31">
        <v>25408</v>
      </c>
      <c r="BM148" s="32"/>
      <c r="BN148" s="32"/>
      <c r="BO148" s="32"/>
      <c r="BP148" s="33"/>
      <c r="BQ148" s="31">
        <f>BL148</f>
        <v>25408</v>
      </c>
      <c r="BR148" s="32"/>
      <c r="BS148" s="32"/>
      <c r="BT148" s="33"/>
      <c r="BU148" s="31">
        <f t="shared" si="17"/>
        <v>25408</v>
      </c>
      <c r="BV148" s="32"/>
      <c r="BW148" s="32"/>
      <c r="BX148" s="32"/>
      <c r="BY148" s="33"/>
    </row>
    <row r="149" spans="1:79" s="24" customFormat="1" ht="32.5" hidden="1" customHeight="1" x14ac:dyDescent="0.25">
      <c r="A149" s="35">
        <v>18</v>
      </c>
      <c r="B149" s="36"/>
      <c r="C149" s="36"/>
      <c r="D149" s="3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9"/>
      <c r="U149" s="31">
        <v>0</v>
      </c>
      <c r="V149" s="32"/>
      <c r="W149" s="32"/>
      <c r="X149" s="32"/>
      <c r="Y149" s="33"/>
      <c r="Z149" s="31">
        <v>0</v>
      </c>
      <c r="AA149" s="32"/>
      <c r="AB149" s="32"/>
      <c r="AC149" s="32"/>
      <c r="AD149" s="33"/>
      <c r="AE149" s="31">
        <v>0</v>
      </c>
      <c r="AF149" s="32"/>
      <c r="AG149" s="32"/>
      <c r="AH149" s="33"/>
      <c r="AI149" s="31">
        <f>IF(ISNUMBER(U149),U149,0)+IF(ISNUMBER(Z149),Z149,0)</f>
        <v>0</v>
      </c>
      <c r="AJ149" s="32"/>
      <c r="AK149" s="32"/>
      <c r="AL149" s="32"/>
      <c r="AM149" s="33"/>
      <c r="AN149" s="31">
        <v>0</v>
      </c>
      <c r="AO149" s="32"/>
      <c r="AP149" s="32"/>
      <c r="AQ149" s="32"/>
      <c r="AR149" s="33"/>
      <c r="AS149" s="31">
        <v>0</v>
      </c>
      <c r="AT149" s="32"/>
      <c r="AU149" s="32"/>
      <c r="AV149" s="32"/>
      <c r="AW149" s="33"/>
      <c r="AX149" s="31">
        <v>0</v>
      </c>
      <c r="AY149" s="32"/>
      <c r="AZ149" s="32"/>
      <c r="BA149" s="33"/>
      <c r="BB149" s="31">
        <v>0</v>
      </c>
      <c r="BC149" s="32"/>
      <c r="BD149" s="32"/>
      <c r="BE149" s="32"/>
      <c r="BF149" s="33"/>
      <c r="BG149" s="31">
        <v>0</v>
      </c>
      <c r="BH149" s="32"/>
      <c r="BI149" s="32"/>
      <c r="BJ149" s="32"/>
      <c r="BK149" s="33"/>
      <c r="BL149" s="31">
        <v>0</v>
      </c>
      <c r="BM149" s="32"/>
      <c r="BN149" s="32"/>
      <c r="BO149" s="32"/>
      <c r="BP149" s="33"/>
      <c r="BQ149" s="31">
        <v>0</v>
      </c>
      <c r="BR149" s="32"/>
      <c r="BS149" s="32"/>
      <c r="BT149" s="33"/>
      <c r="BU149" s="31">
        <f t="shared" ref="BU149" si="31">IF(ISNUMBER(BG149),BG149,0)+IF(ISNUMBER(BL149),BL149,0)</f>
        <v>0</v>
      </c>
      <c r="BV149" s="32"/>
      <c r="BW149" s="32"/>
      <c r="BX149" s="32"/>
      <c r="BY149" s="33"/>
    </row>
    <row r="150" spans="1:79" s="25" customFormat="1" ht="18" customHeight="1" x14ac:dyDescent="0.25">
      <c r="A150" s="126"/>
      <c r="B150" s="127"/>
      <c r="C150" s="127"/>
      <c r="D150" s="172" t="s">
        <v>143</v>
      </c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4"/>
      <c r="U150" s="92">
        <v>47083957</v>
      </c>
      <c r="V150" s="93"/>
      <c r="W150" s="93"/>
      <c r="X150" s="93"/>
      <c r="Y150" s="94"/>
      <c r="Z150" s="92">
        <v>12277795</v>
      </c>
      <c r="AA150" s="93"/>
      <c r="AB150" s="93"/>
      <c r="AC150" s="93"/>
      <c r="AD150" s="94"/>
      <c r="AE150" s="92">
        <f>AE136+AE137+AE138+AE139+AE140+AE141+AE142+AE143+AE135</f>
        <v>9912958</v>
      </c>
      <c r="AF150" s="93"/>
      <c r="AG150" s="93"/>
      <c r="AH150" s="94"/>
      <c r="AI150" s="92">
        <f>IF(ISNUMBER(U150),U150,0)+IF(ISNUMBER(Z150),Z150,0)</f>
        <v>59361752</v>
      </c>
      <c r="AJ150" s="93"/>
      <c r="AK150" s="93"/>
      <c r="AL150" s="93"/>
      <c r="AM150" s="94"/>
      <c r="AN150" s="92">
        <v>57335156</v>
      </c>
      <c r="AO150" s="93"/>
      <c r="AP150" s="93"/>
      <c r="AQ150" s="93"/>
      <c r="AR150" s="94"/>
      <c r="AS150" s="92">
        <v>8026463</v>
      </c>
      <c r="AT150" s="93"/>
      <c r="AU150" s="93"/>
      <c r="AV150" s="93"/>
      <c r="AW150" s="94"/>
      <c r="AX150" s="92">
        <v>6259744</v>
      </c>
      <c r="AY150" s="93"/>
      <c r="AZ150" s="93"/>
      <c r="BA150" s="94"/>
      <c r="BB150" s="92">
        <f t="shared" si="16"/>
        <v>65361619</v>
      </c>
      <c r="BC150" s="93"/>
      <c r="BD150" s="93"/>
      <c r="BE150" s="93"/>
      <c r="BF150" s="94"/>
      <c r="BG150" s="92">
        <f>BG135</f>
        <v>59889005</v>
      </c>
      <c r="BH150" s="93"/>
      <c r="BI150" s="93"/>
      <c r="BJ150" s="93"/>
      <c r="BK150" s="94"/>
      <c r="BL150" s="92">
        <f>BL135+BL144+BL146+BL147+BL148</f>
        <v>2741490</v>
      </c>
      <c r="BM150" s="93"/>
      <c r="BN150" s="93"/>
      <c r="BO150" s="93"/>
      <c r="BP150" s="94"/>
      <c r="BQ150" s="92">
        <v>1070248</v>
      </c>
      <c r="BR150" s="93"/>
      <c r="BS150" s="93"/>
      <c r="BT150" s="94"/>
      <c r="BU150" s="92">
        <f t="shared" si="17"/>
        <v>62630495</v>
      </c>
      <c r="BV150" s="93"/>
      <c r="BW150" s="93"/>
      <c r="BX150" s="93"/>
      <c r="BY150" s="94"/>
    </row>
    <row r="152" spans="1:79" ht="14.25" customHeight="1" x14ac:dyDescent="0.25">
      <c r="A152" s="52" t="s">
        <v>257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</row>
    <row r="153" spans="1:79" ht="15" customHeight="1" x14ac:dyDescent="0.25">
      <c r="A153" s="55" t="s">
        <v>227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</row>
    <row r="154" spans="1:79" s="26" customFormat="1" ht="23.15" customHeight="1" x14ac:dyDescent="0.25">
      <c r="A154" s="116" t="s">
        <v>6</v>
      </c>
      <c r="B154" s="117"/>
      <c r="C154" s="117"/>
      <c r="D154" s="116" t="s">
        <v>120</v>
      </c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8"/>
      <c r="U154" s="49" t="s">
        <v>249</v>
      </c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1"/>
      <c r="AO154" s="47" t="s">
        <v>254</v>
      </c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spans="1:79" s="26" customFormat="1" ht="29.15" customHeight="1" x14ac:dyDescent="0.25">
      <c r="A155" s="119"/>
      <c r="B155" s="120"/>
      <c r="C155" s="120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1"/>
      <c r="U155" s="49" t="s">
        <v>4</v>
      </c>
      <c r="V155" s="50"/>
      <c r="W155" s="50"/>
      <c r="X155" s="50"/>
      <c r="Y155" s="51"/>
      <c r="Z155" s="49" t="s">
        <v>3</v>
      </c>
      <c r="AA155" s="50"/>
      <c r="AB155" s="50"/>
      <c r="AC155" s="50"/>
      <c r="AD155" s="51"/>
      <c r="AE155" s="49" t="s">
        <v>115</v>
      </c>
      <c r="AF155" s="50"/>
      <c r="AG155" s="50"/>
      <c r="AH155" s="50"/>
      <c r="AI155" s="51"/>
      <c r="AJ155" s="49" t="s">
        <v>5</v>
      </c>
      <c r="AK155" s="50"/>
      <c r="AL155" s="50"/>
      <c r="AM155" s="50"/>
      <c r="AN155" s="51"/>
      <c r="AO155" s="49" t="s">
        <v>4</v>
      </c>
      <c r="AP155" s="50"/>
      <c r="AQ155" s="50"/>
      <c r="AR155" s="50"/>
      <c r="AS155" s="51"/>
      <c r="AT155" s="49" t="s">
        <v>3</v>
      </c>
      <c r="AU155" s="50"/>
      <c r="AV155" s="50"/>
      <c r="AW155" s="50"/>
      <c r="AX155" s="51"/>
      <c r="AY155" s="49" t="s">
        <v>115</v>
      </c>
      <c r="AZ155" s="50"/>
      <c r="BA155" s="50"/>
      <c r="BB155" s="50"/>
      <c r="BC155" s="51"/>
      <c r="BD155" s="47" t="s">
        <v>95</v>
      </c>
      <c r="BE155" s="47"/>
      <c r="BF155" s="47"/>
      <c r="BG155" s="47"/>
      <c r="BH155" s="47"/>
    </row>
    <row r="156" spans="1:79" s="26" customFormat="1" ht="15" customHeight="1" x14ac:dyDescent="0.25">
      <c r="A156" s="49" t="s">
        <v>165</v>
      </c>
      <c r="B156" s="50"/>
      <c r="C156" s="50"/>
      <c r="D156" s="49">
        <v>2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1"/>
      <c r="U156" s="49">
        <v>3</v>
      </c>
      <c r="V156" s="50"/>
      <c r="W156" s="50"/>
      <c r="X156" s="50"/>
      <c r="Y156" s="51"/>
      <c r="Z156" s="49">
        <v>4</v>
      </c>
      <c r="AA156" s="50"/>
      <c r="AB156" s="50"/>
      <c r="AC156" s="50"/>
      <c r="AD156" s="51"/>
      <c r="AE156" s="49">
        <v>5</v>
      </c>
      <c r="AF156" s="50"/>
      <c r="AG156" s="50"/>
      <c r="AH156" s="50"/>
      <c r="AI156" s="51"/>
      <c r="AJ156" s="49">
        <v>6</v>
      </c>
      <c r="AK156" s="50"/>
      <c r="AL156" s="50"/>
      <c r="AM156" s="50"/>
      <c r="AN156" s="51"/>
      <c r="AO156" s="49">
        <v>7</v>
      </c>
      <c r="AP156" s="50"/>
      <c r="AQ156" s="50"/>
      <c r="AR156" s="50"/>
      <c r="AS156" s="51"/>
      <c r="AT156" s="49">
        <v>8</v>
      </c>
      <c r="AU156" s="50"/>
      <c r="AV156" s="50"/>
      <c r="AW156" s="50"/>
      <c r="AX156" s="51"/>
      <c r="AY156" s="49">
        <v>9</v>
      </c>
      <c r="AZ156" s="50"/>
      <c r="BA156" s="50"/>
      <c r="BB156" s="50"/>
      <c r="BC156" s="51"/>
      <c r="BD156" s="49">
        <v>10</v>
      </c>
      <c r="BE156" s="50"/>
      <c r="BF156" s="50"/>
      <c r="BG156" s="50"/>
      <c r="BH156" s="51"/>
    </row>
    <row r="157" spans="1:79" s="23" customFormat="1" ht="12.75" hidden="1" customHeight="1" x14ac:dyDescent="0.3">
      <c r="A157" s="35" t="s">
        <v>68</v>
      </c>
      <c r="B157" s="36"/>
      <c r="C157" s="36"/>
      <c r="D157" s="35" t="s">
        <v>56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42"/>
      <c r="U157" s="35" t="s">
        <v>59</v>
      </c>
      <c r="V157" s="36"/>
      <c r="W157" s="36"/>
      <c r="X157" s="36"/>
      <c r="Y157" s="42"/>
      <c r="Z157" s="35" t="s">
        <v>60</v>
      </c>
      <c r="AA157" s="36"/>
      <c r="AB157" s="36"/>
      <c r="AC157" s="36"/>
      <c r="AD157" s="42"/>
      <c r="AE157" s="35" t="s">
        <v>93</v>
      </c>
      <c r="AF157" s="36"/>
      <c r="AG157" s="36"/>
      <c r="AH157" s="36"/>
      <c r="AI157" s="42"/>
      <c r="AJ157" s="80" t="s">
        <v>167</v>
      </c>
      <c r="AK157" s="81"/>
      <c r="AL157" s="81"/>
      <c r="AM157" s="81"/>
      <c r="AN157" s="82"/>
      <c r="AO157" s="35" t="s">
        <v>61</v>
      </c>
      <c r="AP157" s="36"/>
      <c r="AQ157" s="36"/>
      <c r="AR157" s="36"/>
      <c r="AS157" s="42"/>
      <c r="AT157" s="35" t="s">
        <v>62</v>
      </c>
      <c r="AU157" s="36"/>
      <c r="AV157" s="36"/>
      <c r="AW157" s="36"/>
      <c r="AX157" s="42"/>
      <c r="AY157" s="35" t="s">
        <v>94</v>
      </c>
      <c r="AZ157" s="36"/>
      <c r="BA157" s="36"/>
      <c r="BB157" s="36"/>
      <c r="BC157" s="42"/>
      <c r="BD157" s="135" t="s">
        <v>167</v>
      </c>
      <c r="BE157" s="135"/>
      <c r="BF157" s="135"/>
      <c r="BG157" s="135"/>
      <c r="BH157" s="135"/>
      <c r="CA157" s="23" t="s">
        <v>35</v>
      </c>
    </row>
    <row r="158" spans="1:79" s="24" customFormat="1" ht="21" customHeight="1" x14ac:dyDescent="0.25">
      <c r="A158" s="35">
        <v>1</v>
      </c>
      <c r="B158" s="36"/>
      <c r="C158" s="36"/>
      <c r="D158" s="37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9"/>
      <c r="U158" s="31">
        <v>0</v>
      </c>
      <c r="V158" s="32"/>
      <c r="W158" s="32"/>
      <c r="X158" s="32"/>
      <c r="Y158" s="33"/>
      <c r="Z158" s="31">
        <v>0</v>
      </c>
      <c r="AA158" s="32"/>
      <c r="AB158" s="32"/>
      <c r="AC158" s="32"/>
      <c r="AD158" s="33"/>
      <c r="AE158" s="46">
        <v>0</v>
      </c>
      <c r="AF158" s="46"/>
      <c r="AG158" s="46"/>
      <c r="AH158" s="46"/>
      <c r="AI158" s="46"/>
      <c r="AJ158" s="48">
        <f t="shared" ref="AJ158:AJ167" si="32">IF(ISNUMBER(U158),U158,0)+IF(ISNUMBER(Z158),Z158,0)</f>
        <v>0</v>
      </c>
      <c r="AK158" s="48"/>
      <c r="AL158" s="48"/>
      <c r="AM158" s="48"/>
      <c r="AN158" s="48"/>
      <c r="AO158" s="46">
        <v>0</v>
      </c>
      <c r="AP158" s="46"/>
      <c r="AQ158" s="46"/>
      <c r="AR158" s="46"/>
      <c r="AS158" s="46"/>
      <c r="AT158" s="48">
        <v>0</v>
      </c>
      <c r="AU158" s="48"/>
      <c r="AV158" s="48"/>
      <c r="AW158" s="48"/>
      <c r="AX158" s="48"/>
      <c r="AY158" s="46">
        <v>0</v>
      </c>
      <c r="AZ158" s="46"/>
      <c r="BA158" s="46"/>
      <c r="BB158" s="46"/>
      <c r="BC158" s="46"/>
      <c r="BD158" s="48">
        <f t="shared" ref="BD158:BD167" si="33">IF(ISNUMBER(AO158),AO158,0)+IF(ISNUMBER(AT158),AT158,0)</f>
        <v>0</v>
      </c>
      <c r="BE158" s="48"/>
      <c r="BF158" s="48"/>
      <c r="BG158" s="48"/>
      <c r="BH158" s="48"/>
      <c r="CA158" s="24" t="s">
        <v>36</v>
      </c>
    </row>
    <row r="159" spans="1:79" s="24" customFormat="1" ht="32.15" hidden="1" customHeight="1" x14ac:dyDescent="0.25">
      <c r="A159" s="35">
        <v>2</v>
      </c>
      <c r="B159" s="36"/>
      <c r="C159" s="36"/>
      <c r="D159" s="37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31">
        <v>0</v>
      </c>
      <c r="V159" s="32"/>
      <c r="W159" s="32"/>
      <c r="X159" s="32"/>
      <c r="Y159" s="33"/>
      <c r="Z159" s="31">
        <v>0</v>
      </c>
      <c r="AA159" s="32"/>
      <c r="AB159" s="32"/>
      <c r="AC159" s="32"/>
      <c r="AD159" s="33"/>
      <c r="AE159" s="46">
        <v>0</v>
      </c>
      <c r="AF159" s="46"/>
      <c r="AG159" s="46"/>
      <c r="AH159" s="46"/>
      <c r="AI159" s="46"/>
      <c r="AJ159" s="48">
        <f t="shared" si="32"/>
        <v>0</v>
      </c>
      <c r="AK159" s="48"/>
      <c r="AL159" s="48"/>
      <c r="AM159" s="48"/>
      <c r="AN159" s="48"/>
      <c r="AO159" s="46">
        <v>0</v>
      </c>
      <c r="AP159" s="46"/>
      <c r="AQ159" s="46"/>
      <c r="AR159" s="46"/>
      <c r="AS159" s="46"/>
      <c r="AT159" s="48">
        <v>0</v>
      </c>
      <c r="AU159" s="48"/>
      <c r="AV159" s="48"/>
      <c r="AW159" s="48"/>
      <c r="AX159" s="48"/>
      <c r="AY159" s="46">
        <v>0</v>
      </c>
      <c r="AZ159" s="46"/>
      <c r="BA159" s="46"/>
      <c r="BB159" s="46"/>
      <c r="BC159" s="46"/>
      <c r="BD159" s="48">
        <f t="shared" si="33"/>
        <v>0</v>
      </c>
      <c r="BE159" s="48"/>
      <c r="BF159" s="48"/>
      <c r="BG159" s="48"/>
      <c r="BH159" s="48"/>
    </row>
    <row r="160" spans="1:79" s="24" customFormat="1" ht="25" hidden="1" customHeight="1" x14ac:dyDescent="0.25">
      <c r="A160" s="35">
        <v>3</v>
      </c>
      <c r="B160" s="36"/>
      <c r="C160" s="36"/>
      <c r="D160" s="37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9"/>
      <c r="U160" s="31">
        <v>0</v>
      </c>
      <c r="V160" s="32"/>
      <c r="W160" s="32"/>
      <c r="X160" s="32"/>
      <c r="Y160" s="33"/>
      <c r="Z160" s="31">
        <v>0</v>
      </c>
      <c r="AA160" s="32"/>
      <c r="AB160" s="32"/>
      <c r="AC160" s="32"/>
      <c r="AD160" s="33"/>
      <c r="AE160" s="46">
        <v>0</v>
      </c>
      <c r="AF160" s="46"/>
      <c r="AG160" s="46"/>
      <c r="AH160" s="46"/>
      <c r="AI160" s="46"/>
      <c r="AJ160" s="48">
        <f t="shared" si="32"/>
        <v>0</v>
      </c>
      <c r="AK160" s="48"/>
      <c r="AL160" s="48"/>
      <c r="AM160" s="48"/>
      <c r="AN160" s="48"/>
      <c r="AO160" s="46">
        <v>0</v>
      </c>
      <c r="AP160" s="46"/>
      <c r="AQ160" s="46"/>
      <c r="AR160" s="46"/>
      <c r="AS160" s="46"/>
      <c r="AT160" s="48">
        <v>0</v>
      </c>
      <c r="AU160" s="48"/>
      <c r="AV160" s="48"/>
      <c r="AW160" s="48"/>
      <c r="AX160" s="48"/>
      <c r="AY160" s="46">
        <v>0</v>
      </c>
      <c r="AZ160" s="46"/>
      <c r="BA160" s="46"/>
      <c r="BB160" s="46"/>
      <c r="BC160" s="46"/>
      <c r="BD160" s="48">
        <f t="shared" si="33"/>
        <v>0</v>
      </c>
      <c r="BE160" s="48"/>
      <c r="BF160" s="48"/>
      <c r="BG160" s="48"/>
      <c r="BH160" s="48"/>
    </row>
    <row r="161" spans="1:79" s="24" customFormat="1" ht="25" hidden="1" customHeight="1" x14ac:dyDescent="0.25">
      <c r="A161" s="35">
        <v>4</v>
      </c>
      <c r="B161" s="36"/>
      <c r="C161" s="36"/>
      <c r="D161" s="3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9"/>
      <c r="U161" s="31">
        <v>0</v>
      </c>
      <c r="V161" s="32"/>
      <c r="W161" s="32"/>
      <c r="X161" s="32"/>
      <c r="Y161" s="33"/>
      <c r="Z161" s="31">
        <v>0</v>
      </c>
      <c r="AA161" s="32"/>
      <c r="AB161" s="32"/>
      <c r="AC161" s="32"/>
      <c r="AD161" s="33"/>
      <c r="AE161" s="46">
        <v>0</v>
      </c>
      <c r="AF161" s="46"/>
      <c r="AG161" s="46"/>
      <c r="AH161" s="46"/>
      <c r="AI161" s="46"/>
      <c r="AJ161" s="48">
        <f t="shared" si="32"/>
        <v>0</v>
      </c>
      <c r="AK161" s="48"/>
      <c r="AL161" s="48"/>
      <c r="AM161" s="48"/>
      <c r="AN161" s="48"/>
      <c r="AO161" s="46">
        <v>0</v>
      </c>
      <c r="AP161" s="46"/>
      <c r="AQ161" s="46"/>
      <c r="AR161" s="46"/>
      <c r="AS161" s="46"/>
      <c r="AT161" s="48">
        <v>0</v>
      </c>
      <c r="AU161" s="48"/>
      <c r="AV161" s="48"/>
      <c r="AW161" s="48"/>
      <c r="AX161" s="48"/>
      <c r="AY161" s="46">
        <v>0</v>
      </c>
      <c r="AZ161" s="46"/>
      <c r="BA161" s="46"/>
      <c r="BB161" s="46"/>
      <c r="BC161" s="46"/>
      <c r="BD161" s="48">
        <f t="shared" si="33"/>
        <v>0</v>
      </c>
      <c r="BE161" s="48"/>
      <c r="BF161" s="48"/>
      <c r="BG161" s="48"/>
      <c r="BH161" s="48"/>
    </row>
    <row r="162" spans="1:79" s="24" customFormat="1" ht="37.5" hidden="1" customHeight="1" x14ac:dyDescent="0.25">
      <c r="A162" s="35">
        <v>5</v>
      </c>
      <c r="B162" s="36"/>
      <c r="C162" s="36"/>
      <c r="D162" s="37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9"/>
      <c r="U162" s="31">
        <v>0</v>
      </c>
      <c r="V162" s="32"/>
      <c r="W162" s="32"/>
      <c r="X162" s="32"/>
      <c r="Y162" s="33"/>
      <c r="Z162" s="31">
        <v>0</v>
      </c>
      <c r="AA162" s="32"/>
      <c r="AB162" s="32"/>
      <c r="AC162" s="32"/>
      <c r="AD162" s="33"/>
      <c r="AE162" s="46">
        <v>0</v>
      </c>
      <c r="AF162" s="46"/>
      <c r="AG162" s="46"/>
      <c r="AH162" s="46"/>
      <c r="AI162" s="46"/>
      <c r="AJ162" s="48">
        <f t="shared" si="32"/>
        <v>0</v>
      </c>
      <c r="AK162" s="48"/>
      <c r="AL162" s="48"/>
      <c r="AM162" s="48"/>
      <c r="AN162" s="48"/>
      <c r="AO162" s="46">
        <v>0</v>
      </c>
      <c r="AP162" s="46"/>
      <c r="AQ162" s="46"/>
      <c r="AR162" s="46"/>
      <c r="AS162" s="46"/>
      <c r="AT162" s="48">
        <v>0</v>
      </c>
      <c r="AU162" s="48"/>
      <c r="AV162" s="48"/>
      <c r="AW162" s="48"/>
      <c r="AX162" s="48"/>
      <c r="AY162" s="46">
        <v>0</v>
      </c>
      <c r="AZ162" s="46"/>
      <c r="BA162" s="46"/>
      <c r="BB162" s="46"/>
      <c r="BC162" s="46"/>
      <c r="BD162" s="48">
        <f t="shared" si="33"/>
        <v>0</v>
      </c>
      <c r="BE162" s="48"/>
      <c r="BF162" s="48"/>
      <c r="BG162" s="48"/>
      <c r="BH162" s="48"/>
    </row>
    <row r="163" spans="1:79" s="24" customFormat="1" ht="42" hidden="1" customHeight="1" x14ac:dyDescent="0.25">
      <c r="A163" s="35">
        <v>6</v>
      </c>
      <c r="B163" s="36"/>
      <c r="C163" s="36"/>
      <c r="D163" s="37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9"/>
      <c r="U163" s="31">
        <v>0</v>
      </c>
      <c r="V163" s="32"/>
      <c r="W163" s="32"/>
      <c r="X163" s="32"/>
      <c r="Y163" s="33"/>
      <c r="Z163" s="31">
        <v>0</v>
      </c>
      <c r="AA163" s="32"/>
      <c r="AB163" s="32"/>
      <c r="AC163" s="32"/>
      <c r="AD163" s="33"/>
      <c r="AE163" s="46">
        <v>0</v>
      </c>
      <c r="AF163" s="46"/>
      <c r="AG163" s="46"/>
      <c r="AH163" s="46"/>
      <c r="AI163" s="46"/>
      <c r="AJ163" s="48">
        <f t="shared" si="32"/>
        <v>0</v>
      </c>
      <c r="AK163" s="48"/>
      <c r="AL163" s="48"/>
      <c r="AM163" s="48"/>
      <c r="AN163" s="48"/>
      <c r="AO163" s="46">
        <v>0</v>
      </c>
      <c r="AP163" s="46"/>
      <c r="AQ163" s="46"/>
      <c r="AR163" s="46"/>
      <c r="AS163" s="46"/>
      <c r="AT163" s="48">
        <v>0</v>
      </c>
      <c r="AU163" s="48"/>
      <c r="AV163" s="48"/>
      <c r="AW163" s="48"/>
      <c r="AX163" s="48"/>
      <c r="AY163" s="46">
        <v>0</v>
      </c>
      <c r="AZ163" s="46"/>
      <c r="BA163" s="46"/>
      <c r="BB163" s="46"/>
      <c r="BC163" s="46"/>
      <c r="BD163" s="48">
        <f t="shared" si="33"/>
        <v>0</v>
      </c>
      <c r="BE163" s="48"/>
      <c r="BF163" s="48"/>
      <c r="BG163" s="48"/>
      <c r="BH163" s="48"/>
    </row>
    <row r="164" spans="1:79" s="24" customFormat="1" ht="37.5" hidden="1" customHeight="1" x14ac:dyDescent="0.25">
      <c r="A164" s="35">
        <v>7</v>
      </c>
      <c r="B164" s="36"/>
      <c r="C164" s="36"/>
      <c r="D164" s="37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9"/>
      <c r="U164" s="31">
        <v>0</v>
      </c>
      <c r="V164" s="32"/>
      <c r="W164" s="32"/>
      <c r="X164" s="32"/>
      <c r="Y164" s="33"/>
      <c r="Z164" s="31">
        <v>0</v>
      </c>
      <c r="AA164" s="32"/>
      <c r="AB164" s="32"/>
      <c r="AC164" s="32"/>
      <c r="AD164" s="33"/>
      <c r="AE164" s="46">
        <v>0</v>
      </c>
      <c r="AF164" s="46"/>
      <c r="AG164" s="46"/>
      <c r="AH164" s="46"/>
      <c r="AI164" s="46"/>
      <c r="AJ164" s="48">
        <f t="shared" si="32"/>
        <v>0</v>
      </c>
      <c r="AK164" s="48"/>
      <c r="AL164" s="48"/>
      <c r="AM164" s="48"/>
      <c r="AN164" s="48"/>
      <c r="AO164" s="46">
        <v>0</v>
      </c>
      <c r="AP164" s="46"/>
      <c r="AQ164" s="46"/>
      <c r="AR164" s="46"/>
      <c r="AS164" s="46"/>
      <c r="AT164" s="48">
        <v>0</v>
      </c>
      <c r="AU164" s="48"/>
      <c r="AV164" s="48"/>
      <c r="AW164" s="48"/>
      <c r="AX164" s="48"/>
      <c r="AY164" s="46">
        <v>0</v>
      </c>
      <c r="AZ164" s="46"/>
      <c r="BA164" s="46"/>
      <c r="BB164" s="46"/>
      <c r="BC164" s="46"/>
      <c r="BD164" s="48">
        <f t="shared" si="33"/>
        <v>0</v>
      </c>
      <c r="BE164" s="48"/>
      <c r="BF164" s="48"/>
      <c r="BG164" s="48"/>
      <c r="BH164" s="48"/>
    </row>
    <row r="165" spans="1:79" s="24" customFormat="1" ht="25" hidden="1" customHeight="1" x14ac:dyDescent="0.25">
      <c r="A165" s="35">
        <v>8</v>
      </c>
      <c r="B165" s="36"/>
      <c r="C165" s="36"/>
      <c r="D165" s="37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9"/>
      <c r="U165" s="31">
        <v>0</v>
      </c>
      <c r="V165" s="32"/>
      <c r="W165" s="32"/>
      <c r="X165" s="32"/>
      <c r="Y165" s="33"/>
      <c r="Z165" s="31">
        <v>0</v>
      </c>
      <c r="AA165" s="32"/>
      <c r="AB165" s="32"/>
      <c r="AC165" s="32"/>
      <c r="AD165" s="33"/>
      <c r="AE165" s="46">
        <v>0</v>
      </c>
      <c r="AF165" s="46"/>
      <c r="AG165" s="46"/>
      <c r="AH165" s="46"/>
      <c r="AI165" s="46"/>
      <c r="AJ165" s="48">
        <f t="shared" si="32"/>
        <v>0</v>
      </c>
      <c r="AK165" s="48"/>
      <c r="AL165" s="48"/>
      <c r="AM165" s="48"/>
      <c r="AN165" s="48"/>
      <c r="AO165" s="46">
        <v>0</v>
      </c>
      <c r="AP165" s="46"/>
      <c r="AQ165" s="46"/>
      <c r="AR165" s="46"/>
      <c r="AS165" s="46"/>
      <c r="AT165" s="48">
        <v>0</v>
      </c>
      <c r="AU165" s="48"/>
      <c r="AV165" s="48"/>
      <c r="AW165" s="48"/>
      <c r="AX165" s="48"/>
      <c r="AY165" s="46">
        <v>0</v>
      </c>
      <c r="AZ165" s="46"/>
      <c r="BA165" s="46"/>
      <c r="BB165" s="46"/>
      <c r="BC165" s="46"/>
      <c r="BD165" s="48">
        <f t="shared" si="33"/>
        <v>0</v>
      </c>
      <c r="BE165" s="48"/>
      <c r="BF165" s="48"/>
      <c r="BG165" s="48"/>
      <c r="BH165" s="48"/>
    </row>
    <row r="166" spans="1:79" s="24" customFormat="1" ht="50.15" hidden="1" customHeight="1" x14ac:dyDescent="0.25">
      <c r="A166" s="35">
        <v>9</v>
      </c>
      <c r="B166" s="36"/>
      <c r="C166" s="36"/>
      <c r="D166" s="37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9"/>
      <c r="U166" s="31">
        <v>0</v>
      </c>
      <c r="V166" s="32"/>
      <c r="W166" s="32"/>
      <c r="X166" s="32"/>
      <c r="Y166" s="33"/>
      <c r="Z166" s="31">
        <v>0</v>
      </c>
      <c r="AA166" s="32"/>
      <c r="AB166" s="32"/>
      <c r="AC166" s="32"/>
      <c r="AD166" s="33"/>
      <c r="AE166" s="46">
        <v>0</v>
      </c>
      <c r="AF166" s="46"/>
      <c r="AG166" s="46"/>
      <c r="AH166" s="46"/>
      <c r="AI166" s="46"/>
      <c r="AJ166" s="48">
        <f t="shared" si="32"/>
        <v>0</v>
      </c>
      <c r="AK166" s="48"/>
      <c r="AL166" s="48"/>
      <c r="AM166" s="48"/>
      <c r="AN166" s="48"/>
      <c r="AO166" s="46">
        <v>0</v>
      </c>
      <c r="AP166" s="46"/>
      <c r="AQ166" s="46"/>
      <c r="AR166" s="46"/>
      <c r="AS166" s="46"/>
      <c r="AT166" s="48">
        <v>0</v>
      </c>
      <c r="AU166" s="48"/>
      <c r="AV166" s="48"/>
      <c r="AW166" s="48"/>
      <c r="AX166" s="48"/>
      <c r="AY166" s="46">
        <v>0</v>
      </c>
      <c r="AZ166" s="46"/>
      <c r="BA166" s="46"/>
      <c r="BB166" s="46"/>
      <c r="BC166" s="46"/>
      <c r="BD166" s="48">
        <f t="shared" si="33"/>
        <v>0</v>
      </c>
      <c r="BE166" s="48"/>
      <c r="BF166" s="48"/>
      <c r="BG166" s="48"/>
      <c r="BH166" s="48"/>
    </row>
    <row r="167" spans="1:79" s="25" customFormat="1" ht="12.75" customHeight="1" x14ac:dyDescent="0.25">
      <c r="A167" s="126"/>
      <c r="B167" s="127"/>
      <c r="C167" s="127"/>
      <c r="D167" s="182" t="s">
        <v>143</v>
      </c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4"/>
      <c r="U167" s="92">
        <v>0</v>
      </c>
      <c r="V167" s="93"/>
      <c r="W167" s="93"/>
      <c r="X167" s="93"/>
      <c r="Y167" s="94"/>
      <c r="Z167" s="92">
        <v>0</v>
      </c>
      <c r="AA167" s="93"/>
      <c r="AB167" s="93"/>
      <c r="AC167" s="93"/>
      <c r="AD167" s="94"/>
      <c r="AE167" s="125">
        <v>0</v>
      </c>
      <c r="AF167" s="125"/>
      <c r="AG167" s="125"/>
      <c r="AH167" s="125"/>
      <c r="AI167" s="125"/>
      <c r="AJ167" s="185">
        <f t="shared" si="32"/>
        <v>0</v>
      </c>
      <c r="AK167" s="185"/>
      <c r="AL167" s="185"/>
      <c r="AM167" s="185"/>
      <c r="AN167" s="185"/>
      <c r="AO167" s="125">
        <v>0</v>
      </c>
      <c r="AP167" s="125"/>
      <c r="AQ167" s="125"/>
      <c r="AR167" s="125"/>
      <c r="AS167" s="125"/>
      <c r="AT167" s="185">
        <v>0</v>
      </c>
      <c r="AU167" s="185"/>
      <c r="AV167" s="185"/>
      <c r="AW167" s="185"/>
      <c r="AX167" s="185"/>
      <c r="AY167" s="125">
        <v>0</v>
      </c>
      <c r="AZ167" s="125"/>
      <c r="BA167" s="125"/>
      <c r="BB167" s="125"/>
      <c r="BC167" s="125"/>
      <c r="BD167" s="185">
        <f t="shared" si="33"/>
        <v>0</v>
      </c>
      <c r="BE167" s="185"/>
      <c r="BF167" s="185"/>
      <c r="BG167" s="185"/>
      <c r="BH167" s="185"/>
    </row>
    <row r="168" spans="1:79" s="4" customFormat="1" ht="12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79" hidden="1" x14ac:dyDescent="0.25"/>
    <row r="170" spans="1:79" ht="14.25" customHeight="1" x14ac:dyDescent="0.25">
      <c r="A170" s="52" t="s">
        <v>148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</row>
    <row r="171" spans="1:79" ht="14.25" customHeight="1" x14ac:dyDescent="0.25">
      <c r="A171" s="53" t="s">
        <v>242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</row>
    <row r="172" spans="1:79" s="26" customFormat="1" ht="15" customHeight="1" x14ac:dyDescent="0.25">
      <c r="A172" s="116" t="s">
        <v>6</v>
      </c>
      <c r="B172" s="117"/>
      <c r="C172" s="117"/>
      <c r="D172" s="47" t="s">
        <v>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 t="s">
        <v>8</v>
      </c>
      <c r="R172" s="47"/>
      <c r="S172" s="47"/>
      <c r="T172" s="47"/>
      <c r="U172" s="47"/>
      <c r="V172" s="116" t="s">
        <v>7</v>
      </c>
      <c r="W172" s="117"/>
      <c r="X172" s="117"/>
      <c r="Y172" s="117"/>
      <c r="Z172" s="117"/>
      <c r="AA172" s="117"/>
      <c r="AB172" s="117"/>
      <c r="AC172" s="117"/>
      <c r="AD172" s="117"/>
      <c r="AE172" s="118"/>
      <c r="AF172" s="49" t="s">
        <v>228</v>
      </c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1"/>
      <c r="AU172" s="49" t="s">
        <v>231</v>
      </c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1"/>
      <c r="BJ172" s="49" t="s">
        <v>238</v>
      </c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1"/>
    </row>
    <row r="173" spans="1:79" s="26" customFormat="1" ht="14.5" customHeight="1" x14ac:dyDescent="0.25">
      <c r="A173" s="119"/>
      <c r="B173" s="120"/>
      <c r="C173" s="120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119"/>
      <c r="W173" s="120"/>
      <c r="X173" s="120"/>
      <c r="Y173" s="120"/>
      <c r="Z173" s="120"/>
      <c r="AA173" s="120"/>
      <c r="AB173" s="120"/>
      <c r="AC173" s="120"/>
      <c r="AD173" s="120"/>
      <c r="AE173" s="121"/>
      <c r="AF173" s="47" t="s">
        <v>4</v>
      </c>
      <c r="AG173" s="47"/>
      <c r="AH173" s="47"/>
      <c r="AI173" s="47"/>
      <c r="AJ173" s="47"/>
      <c r="AK173" s="47" t="s">
        <v>3</v>
      </c>
      <c r="AL173" s="47"/>
      <c r="AM173" s="47"/>
      <c r="AN173" s="47"/>
      <c r="AO173" s="47"/>
      <c r="AP173" s="47" t="s">
        <v>122</v>
      </c>
      <c r="AQ173" s="47"/>
      <c r="AR173" s="47"/>
      <c r="AS173" s="47"/>
      <c r="AT173" s="47"/>
      <c r="AU173" s="47" t="s">
        <v>4</v>
      </c>
      <c r="AV173" s="47"/>
      <c r="AW173" s="47"/>
      <c r="AX173" s="47"/>
      <c r="AY173" s="47"/>
      <c r="AZ173" s="47" t="s">
        <v>3</v>
      </c>
      <c r="BA173" s="47"/>
      <c r="BB173" s="47"/>
      <c r="BC173" s="47"/>
      <c r="BD173" s="47"/>
      <c r="BE173" s="47" t="s">
        <v>89</v>
      </c>
      <c r="BF173" s="47"/>
      <c r="BG173" s="47"/>
      <c r="BH173" s="47"/>
      <c r="BI173" s="47"/>
      <c r="BJ173" s="47" t="s">
        <v>4</v>
      </c>
      <c r="BK173" s="47"/>
      <c r="BL173" s="47"/>
      <c r="BM173" s="47"/>
      <c r="BN173" s="47"/>
      <c r="BO173" s="47" t="s">
        <v>3</v>
      </c>
      <c r="BP173" s="47"/>
      <c r="BQ173" s="47"/>
      <c r="BR173" s="47"/>
      <c r="BS173" s="47"/>
      <c r="BT173" s="47" t="s">
        <v>96</v>
      </c>
      <c r="BU173" s="47"/>
      <c r="BV173" s="47"/>
      <c r="BW173" s="47"/>
      <c r="BX173" s="47"/>
    </row>
    <row r="174" spans="1:79" s="26" customFormat="1" ht="15" customHeight="1" x14ac:dyDescent="0.25">
      <c r="A174" s="49">
        <v>1</v>
      </c>
      <c r="B174" s="50"/>
      <c r="C174" s="50"/>
      <c r="D174" s="47">
        <v>2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>
        <v>3</v>
      </c>
      <c r="R174" s="47"/>
      <c r="S174" s="47"/>
      <c r="T174" s="47"/>
      <c r="U174" s="47"/>
      <c r="V174" s="49">
        <v>4</v>
      </c>
      <c r="W174" s="50"/>
      <c r="X174" s="50"/>
      <c r="Y174" s="50"/>
      <c r="Z174" s="50"/>
      <c r="AA174" s="50"/>
      <c r="AB174" s="50"/>
      <c r="AC174" s="50"/>
      <c r="AD174" s="50"/>
      <c r="AE174" s="51"/>
      <c r="AF174" s="47">
        <v>5</v>
      </c>
      <c r="AG174" s="47"/>
      <c r="AH174" s="47"/>
      <c r="AI174" s="47"/>
      <c r="AJ174" s="47"/>
      <c r="AK174" s="47">
        <v>6</v>
      </c>
      <c r="AL174" s="47"/>
      <c r="AM174" s="47"/>
      <c r="AN174" s="47"/>
      <c r="AO174" s="47"/>
      <c r="AP174" s="47">
        <v>7</v>
      </c>
      <c r="AQ174" s="47"/>
      <c r="AR174" s="47"/>
      <c r="AS174" s="47"/>
      <c r="AT174" s="47"/>
      <c r="AU174" s="47">
        <v>8</v>
      </c>
      <c r="AV174" s="47"/>
      <c r="AW174" s="47"/>
      <c r="AX174" s="47"/>
      <c r="AY174" s="47"/>
      <c r="AZ174" s="47">
        <v>9</v>
      </c>
      <c r="BA174" s="47"/>
      <c r="BB174" s="47"/>
      <c r="BC174" s="47"/>
      <c r="BD174" s="47"/>
      <c r="BE174" s="47">
        <v>10</v>
      </c>
      <c r="BF174" s="47"/>
      <c r="BG174" s="47"/>
      <c r="BH174" s="47"/>
      <c r="BI174" s="47"/>
      <c r="BJ174" s="47">
        <v>11</v>
      </c>
      <c r="BK174" s="47"/>
      <c r="BL174" s="47"/>
      <c r="BM174" s="47"/>
      <c r="BN174" s="47"/>
      <c r="BO174" s="47">
        <v>12</v>
      </c>
      <c r="BP174" s="47"/>
      <c r="BQ174" s="47"/>
      <c r="BR174" s="47"/>
      <c r="BS174" s="47"/>
      <c r="BT174" s="47">
        <v>13</v>
      </c>
      <c r="BU174" s="47"/>
      <c r="BV174" s="47"/>
      <c r="BW174" s="47"/>
      <c r="BX174" s="47"/>
    </row>
    <row r="175" spans="1:79" s="27" customFormat="1" ht="10.5" hidden="1" customHeight="1" x14ac:dyDescent="0.25">
      <c r="A175" s="43" t="s">
        <v>150</v>
      </c>
      <c r="B175" s="44"/>
      <c r="C175" s="44"/>
      <c r="D175" s="62" t="s">
        <v>56</v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 t="s">
        <v>69</v>
      </c>
      <c r="R175" s="62"/>
      <c r="S175" s="62"/>
      <c r="T175" s="62"/>
      <c r="U175" s="62"/>
      <c r="V175" s="43" t="s">
        <v>70</v>
      </c>
      <c r="W175" s="44"/>
      <c r="X175" s="44"/>
      <c r="Y175" s="44"/>
      <c r="Z175" s="44"/>
      <c r="AA175" s="44"/>
      <c r="AB175" s="44"/>
      <c r="AC175" s="44"/>
      <c r="AD175" s="44"/>
      <c r="AE175" s="45"/>
      <c r="AF175" s="62" t="s">
        <v>110</v>
      </c>
      <c r="AG175" s="62"/>
      <c r="AH175" s="62"/>
      <c r="AI175" s="62"/>
      <c r="AJ175" s="62"/>
      <c r="AK175" s="142" t="s">
        <v>111</v>
      </c>
      <c r="AL175" s="142"/>
      <c r="AM175" s="142"/>
      <c r="AN175" s="142"/>
      <c r="AO175" s="142"/>
      <c r="AP175" s="115" t="s">
        <v>190</v>
      </c>
      <c r="AQ175" s="115"/>
      <c r="AR175" s="115"/>
      <c r="AS175" s="115"/>
      <c r="AT175" s="115"/>
      <c r="AU175" s="62" t="s">
        <v>112</v>
      </c>
      <c r="AV175" s="62"/>
      <c r="AW175" s="62"/>
      <c r="AX175" s="62"/>
      <c r="AY175" s="62"/>
      <c r="AZ175" s="142" t="s">
        <v>113</v>
      </c>
      <c r="BA175" s="142"/>
      <c r="BB175" s="142"/>
      <c r="BC175" s="142"/>
      <c r="BD175" s="142"/>
      <c r="BE175" s="115" t="s">
        <v>190</v>
      </c>
      <c r="BF175" s="115"/>
      <c r="BG175" s="115"/>
      <c r="BH175" s="115"/>
      <c r="BI175" s="115"/>
      <c r="BJ175" s="62" t="s">
        <v>104</v>
      </c>
      <c r="BK175" s="62"/>
      <c r="BL175" s="62"/>
      <c r="BM175" s="62"/>
      <c r="BN175" s="62"/>
      <c r="BO175" s="142" t="s">
        <v>105</v>
      </c>
      <c r="BP175" s="142"/>
      <c r="BQ175" s="142"/>
      <c r="BR175" s="142"/>
      <c r="BS175" s="142"/>
      <c r="BT175" s="115" t="s">
        <v>190</v>
      </c>
      <c r="BU175" s="115"/>
      <c r="BV175" s="115"/>
      <c r="BW175" s="115"/>
      <c r="BX175" s="115"/>
      <c r="CA175" s="27" t="s">
        <v>37</v>
      </c>
    </row>
    <row r="176" spans="1:79" s="29" customFormat="1" ht="15" customHeight="1" x14ac:dyDescent="0.25">
      <c r="A176" s="106">
        <v>0</v>
      </c>
      <c r="B176" s="107"/>
      <c r="C176" s="107"/>
      <c r="D176" s="138" t="s">
        <v>189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9"/>
      <c r="R176" s="139"/>
      <c r="S176" s="139"/>
      <c r="T176" s="139"/>
      <c r="U176" s="139"/>
      <c r="V176" s="106"/>
      <c r="W176" s="107"/>
      <c r="X176" s="107"/>
      <c r="Y176" s="107"/>
      <c r="Z176" s="107"/>
      <c r="AA176" s="107"/>
      <c r="AB176" s="107"/>
      <c r="AC176" s="107"/>
      <c r="AD176" s="107"/>
      <c r="AE176" s="108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CA176" s="29" t="s">
        <v>38</v>
      </c>
    </row>
    <row r="177" spans="1:76" s="28" customFormat="1" ht="28.5" customHeight="1" x14ac:dyDescent="0.25">
      <c r="A177" s="43">
        <v>1</v>
      </c>
      <c r="B177" s="44"/>
      <c r="C177" s="44"/>
      <c r="D177" s="37" t="s">
        <v>289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9"/>
      <c r="Q177" s="62" t="s">
        <v>191</v>
      </c>
      <c r="R177" s="62"/>
      <c r="S177" s="62"/>
      <c r="T177" s="62"/>
      <c r="U177" s="62"/>
      <c r="V177" s="43" t="s">
        <v>192</v>
      </c>
      <c r="W177" s="44"/>
      <c r="X177" s="44"/>
      <c r="Y177" s="44"/>
      <c r="Z177" s="44"/>
      <c r="AA177" s="44"/>
      <c r="AB177" s="44"/>
      <c r="AC177" s="44"/>
      <c r="AD177" s="44"/>
      <c r="AE177" s="45"/>
      <c r="AF177" s="46">
        <v>4</v>
      </c>
      <c r="AG177" s="46"/>
      <c r="AH177" s="46"/>
      <c r="AI177" s="46"/>
      <c r="AJ177" s="46"/>
      <c r="AK177" s="46">
        <v>4</v>
      </c>
      <c r="AL177" s="46"/>
      <c r="AM177" s="46"/>
      <c r="AN177" s="46"/>
      <c r="AO177" s="46"/>
      <c r="AP177" s="46">
        <v>4</v>
      </c>
      <c r="AQ177" s="46"/>
      <c r="AR177" s="46"/>
      <c r="AS177" s="46"/>
      <c r="AT177" s="46"/>
      <c r="AU177" s="46">
        <v>5</v>
      </c>
      <c r="AV177" s="46"/>
      <c r="AW177" s="46"/>
      <c r="AX177" s="46"/>
      <c r="AY177" s="46"/>
      <c r="AZ177" s="46">
        <v>5</v>
      </c>
      <c r="BA177" s="46"/>
      <c r="BB177" s="46"/>
      <c r="BC177" s="46"/>
      <c r="BD177" s="46"/>
      <c r="BE177" s="46">
        <v>5</v>
      </c>
      <c r="BF177" s="46"/>
      <c r="BG177" s="46"/>
      <c r="BH177" s="46"/>
      <c r="BI177" s="46"/>
      <c r="BJ177" s="46">
        <v>4</v>
      </c>
      <c r="BK177" s="46"/>
      <c r="BL177" s="46"/>
      <c r="BM177" s="46"/>
      <c r="BN177" s="46"/>
      <c r="BO177" s="46">
        <v>4</v>
      </c>
      <c r="BP177" s="46"/>
      <c r="BQ177" s="46"/>
      <c r="BR177" s="46"/>
      <c r="BS177" s="46"/>
      <c r="BT177" s="46">
        <v>4</v>
      </c>
      <c r="BU177" s="46"/>
      <c r="BV177" s="46"/>
      <c r="BW177" s="46"/>
      <c r="BX177" s="46"/>
    </row>
    <row r="178" spans="1:76" s="28" customFormat="1" ht="29.15" customHeight="1" x14ac:dyDescent="0.25">
      <c r="A178" s="43">
        <v>2</v>
      </c>
      <c r="B178" s="44"/>
      <c r="C178" s="44"/>
      <c r="D178" s="37" t="s">
        <v>290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9"/>
      <c r="Q178" s="62" t="s">
        <v>291</v>
      </c>
      <c r="R178" s="62"/>
      <c r="S178" s="62"/>
      <c r="T178" s="62"/>
      <c r="U178" s="62"/>
      <c r="V178" s="43" t="s">
        <v>193</v>
      </c>
      <c r="W178" s="44"/>
      <c r="X178" s="44"/>
      <c r="Y178" s="44"/>
      <c r="Z178" s="44"/>
      <c r="AA178" s="44"/>
      <c r="AB178" s="44"/>
      <c r="AC178" s="44"/>
      <c r="AD178" s="44"/>
      <c r="AE178" s="45"/>
      <c r="AF178" s="46">
        <f>U150</f>
        <v>47083957</v>
      </c>
      <c r="AG178" s="46"/>
      <c r="AH178" s="46"/>
      <c r="AI178" s="46"/>
      <c r="AJ178" s="46"/>
      <c r="AK178" s="46">
        <f>Z150</f>
        <v>12277795</v>
      </c>
      <c r="AL178" s="46"/>
      <c r="AM178" s="46"/>
      <c r="AN178" s="46"/>
      <c r="AO178" s="46"/>
      <c r="AP178" s="46">
        <f>AF178+AK178</f>
        <v>59361752</v>
      </c>
      <c r="AQ178" s="46"/>
      <c r="AR178" s="46"/>
      <c r="AS178" s="46"/>
      <c r="AT178" s="46"/>
      <c r="AU178" s="46">
        <v>57335156</v>
      </c>
      <c r="AV178" s="46"/>
      <c r="AW178" s="46"/>
      <c r="AX178" s="46"/>
      <c r="AY178" s="46"/>
      <c r="AZ178" s="46">
        <v>8026463</v>
      </c>
      <c r="BA178" s="46"/>
      <c r="BB178" s="46"/>
      <c r="BC178" s="46"/>
      <c r="BD178" s="46"/>
      <c r="BE178" s="46">
        <v>65361619</v>
      </c>
      <c r="BF178" s="46"/>
      <c r="BG178" s="46"/>
      <c r="BH178" s="46"/>
      <c r="BI178" s="46"/>
      <c r="BJ178" s="46">
        <f>BG39</f>
        <v>59889005</v>
      </c>
      <c r="BK178" s="46"/>
      <c r="BL178" s="46"/>
      <c r="BM178" s="46"/>
      <c r="BN178" s="46"/>
      <c r="BO178" s="46">
        <f>BL39</f>
        <v>2741490</v>
      </c>
      <c r="BP178" s="46"/>
      <c r="BQ178" s="46"/>
      <c r="BR178" s="46"/>
      <c r="BS178" s="46"/>
      <c r="BT178" s="46">
        <f>BJ178+BO178</f>
        <v>62630495</v>
      </c>
      <c r="BU178" s="46"/>
      <c r="BV178" s="46"/>
      <c r="BW178" s="46"/>
      <c r="BX178" s="46"/>
    </row>
    <row r="179" spans="1:76" s="28" customFormat="1" ht="45" customHeight="1" x14ac:dyDescent="0.25">
      <c r="A179" s="43">
        <v>3</v>
      </c>
      <c r="B179" s="44"/>
      <c r="C179" s="45"/>
      <c r="D179" s="37" t="s">
        <v>313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9"/>
      <c r="Q179" s="43" t="s">
        <v>291</v>
      </c>
      <c r="R179" s="44"/>
      <c r="S179" s="44"/>
      <c r="T179" s="44"/>
      <c r="U179" s="45"/>
      <c r="V179" s="43" t="s">
        <v>193</v>
      </c>
      <c r="W179" s="44"/>
      <c r="X179" s="44"/>
      <c r="Y179" s="44"/>
      <c r="Z179" s="44"/>
      <c r="AA179" s="44"/>
      <c r="AB179" s="44"/>
      <c r="AC179" s="44"/>
      <c r="AD179" s="44"/>
      <c r="AE179" s="45"/>
      <c r="AF179" s="31">
        <v>0</v>
      </c>
      <c r="AG179" s="32"/>
      <c r="AH179" s="32"/>
      <c r="AI179" s="32"/>
      <c r="AJ179" s="33"/>
      <c r="AK179" s="31">
        <v>0</v>
      </c>
      <c r="AL179" s="32"/>
      <c r="AM179" s="32"/>
      <c r="AN179" s="32"/>
      <c r="AO179" s="33"/>
      <c r="AP179" s="31">
        <v>0</v>
      </c>
      <c r="AQ179" s="32"/>
      <c r="AR179" s="32"/>
      <c r="AS179" s="32"/>
      <c r="AT179" s="33"/>
      <c r="AU179" s="31">
        <v>0</v>
      </c>
      <c r="AV179" s="32"/>
      <c r="AW179" s="32"/>
      <c r="AX179" s="32"/>
      <c r="AY179" s="33"/>
      <c r="AZ179" s="31">
        <v>0</v>
      </c>
      <c r="BA179" s="32"/>
      <c r="BB179" s="32"/>
      <c r="BC179" s="32"/>
      <c r="BD179" s="33"/>
      <c r="BE179" s="31">
        <v>0</v>
      </c>
      <c r="BF179" s="32"/>
      <c r="BG179" s="32"/>
      <c r="BH179" s="32"/>
      <c r="BI179" s="33"/>
      <c r="BJ179" s="31">
        <f>180672.56+126801.6+54662</f>
        <v>362136.16000000003</v>
      </c>
      <c r="BK179" s="32"/>
      <c r="BL179" s="32"/>
      <c r="BM179" s="32"/>
      <c r="BN179" s="33"/>
      <c r="BO179" s="31">
        <v>0</v>
      </c>
      <c r="BP179" s="32"/>
      <c r="BQ179" s="32"/>
      <c r="BR179" s="32"/>
      <c r="BS179" s="33"/>
      <c r="BT179" s="31">
        <f>BJ179</f>
        <v>362136.16000000003</v>
      </c>
      <c r="BU179" s="32"/>
      <c r="BV179" s="32"/>
      <c r="BW179" s="32"/>
      <c r="BX179" s="33"/>
    </row>
    <row r="180" spans="1:76" s="28" customFormat="1" ht="32.5" customHeight="1" x14ac:dyDescent="0.25">
      <c r="A180" s="43">
        <v>4</v>
      </c>
      <c r="B180" s="44"/>
      <c r="C180" s="44"/>
      <c r="D180" s="37" t="s">
        <v>292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9"/>
      <c r="Q180" s="62" t="s">
        <v>194</v>
      </c>
      <c r="R180" s="62"/>
      <c r="S180" s="62"/>
      <c r="T180" s="62"/>
      <c r="U180" s="62"/>
      <c r="V180" s="43" t="s">
        <v>195</v>
      </c>
      <c r="W180" s="44"/>
      <c r="X180" s="44"/>
      <c r="Y180" s="44"/>
      <c r="Z180" s="44"/>
      <c r="AA180" s="44"/>
      <c r="AB180" s="44"/>
      <c r="AC180" s="44"/>
      <c r="AD180" s="44"/>
      <c r="AE180" s="45"/>
      <c r="AF180" s="186">
        <v>274.26</v>
      </c>
      <c r="AG180" s="186"/>
      <c r="AH180" s="186"/>
      <c r="AI180" s="186"/>
      <c r="AJ180" s="186"/>
      <c r="AK180" s="186">
        <v>6</v>
      </c>
      <c r="AL180" s="186"/>
      <c r="AM180" s="186"/>
      <c r="AN180" s="186"/>
      <c r="AO180" s="186"/>
      <c r="AP180" s="186">
        <v>280.26</v>
      </c>
      <c r="AQ180" s="186"/>
      <c r="AR180" s="186"/>
      <c r="AS180" s="186"/>
      <c r="AT180" s="186"/>
      <c r="AU180" s="186">
        <v>301.76</v>
      </c>
      <c r="AV180" s="186"/>
      <c r="AW180" s="186"/>
      <c r="AX180" s="186"/>
      <c r="AY180" s="186"/>
      <c r="AZ180" s="46">
        <v>6</v>
      </c>
      <c r="BA180" s="46"/>
      <c r="BB180" s="46"/>
      <c r="BC180" s="46"/>
      <c r="BD180" s="46"/>
      <c r="BE180" s="186">
        <v>307.76</v>
      </c>
      <c r="BF180" s="186"/>
      <c r="BG180" s="186"/>
      <c r="BH180" s="186"/>
      <c r="BI180" s="186"/>
      <c r="BJ180" s="186">
        <f>88.25+107.42+75.4+27.5</f>
        <v>298.57000000000005</v>
      </c>
      <c r="BK180" s="186"/>
      <c r="BL180" s="186"/>
      <c r="BM180" s="186"/>
      <c r="BN180" s="186"/>
      <c r="BO180" s="186">
        <v>6</v>
      </c>
      <c r="BP180" s="186"/>
      <c r="BQ180" s="186"/>
      <c r="BR180" s="186"/>
      <c r="BS180" s="186"/>
      <c r="BT180" s="186">
        <f>BJ180+BO180</f>
        <v>304.57000000000005</v>
      </c>
      <c r="BU180" s="186"/>
      <c r="BV180" s="186"/>
      <c r="BW180" s="186"/>
      <c r="BX180" s="186"/>
    </row>
    <row r="181" spans="1:76" s="28" customFormat="1" ht="22" customHeight="1" x14ac:dyDescent="0.25">
      <c r="A181" s="43">
        <v>5</v>
      </c>
      <c r="B181" s="44"/>
      <c r="C181" s="44"/>
      <c r="D181" s="37" t="s">
        <v>293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  <c r="Q181" s="62" t="s">
        <v>194</v>
      </c>
      <c r="R181" s="62"/>
      <c r="S181" s="62"/>
      <c r="T181" s="62"/>
      <c r="U181" s="62"/>
      <c r="V181" s="43" t="s">
        <v>196</v>
      </c>
      <c r="W181" s="44"/>
      <c r="X181" s="44"/>
      <c r="Y181" s="44"/>
      <c r="Z181" s="44"/>
      <c r="AA181" s="44"/>
      <c r="AB181" s="44"/>
      <c r="AC181" s="44"/>
      <c r="AD181" s="44"/>
      <c r="AE181" s="45"/>
      <c r="AF181" s="186">
        <v>106.08</v>
      </c>
      <c r="AG181" s="186"/>
      <c r="AH181" s="186"/>
      <c r="AI181" s="186"/>
      <c r="AJ181" s="186"/>
      <c r="AK181" s="186">
        <v>0</v>
      </c>
      <c r="AL181" s="186"/>
      <c r="AM181" s="186"/>
      <c r="AN181" s="186"/>
      <c r="AO181" s="186"/>
      <c r="AP181" s="186">
        <v>106.08</v>
      </c>
      <c r="AQ181" s="186"/>
      <c r="AR181" s="186"/>
      <c r="AS181" s="186"/>
      <c r="AT181" s="186"/>
      <c r="AU181" s="186">
        <v>128.91999999999999</v>
      </c>
      <c r="AV181" s="186"/>
      <c r="AW181" s="186"/>
      <c r="AX181" s="186"/>
      <c r="AY181" s="186"/>
      <c r="AZ181" s="46">
        <v>0</v>
      </c>
      <c r="BA181" s="46"/>
      <c r="BB181" s="46"/>
      <c r="BC181" s="46"/>
      <c r="BD181" s="46"/>
      <c r="BE181" s="186">
        <v>128.91999999999999</v>
      </c>
      <c r="BF181" s="186"/>
      <c r="BG181" s="186"/>
      <c r="BH181" s="186"/>
      <c r="BI181" s="186"/>
      <c r="BJ181" s="186">
        <f>37.5+34.17+34.9+17.5</f>
        <v>124.07</v>
      </c>
      <c r="BK181" s="186"/>
      <c r="BL181" s="186"/>
      <c r="BM181" s="186"/>
      <c r="BN181" s="186"/>
      <c r="BO181" s="186">
        <v>0</v>
      </c>
      <c r="BP181" s="186"/>
      <c r="BQ181" s="186"/>
      <c r="BR181" s="186"/>
      <c r="BS181" s="186"/>
      <c r="BT181" s="186">
        <f>BJ181</f>
        <v>124.07</v>
      </c>
      <c r="BU181" s="186"/>
      <c r="BV181" s="186"/>
      <c r="BW181" s="186"/>
      <c r="BX181" s="186"/>
    </row>
    <row r="182" spans="1:76" s="28" customFormat="1" ht="23.15" customHeight="1" x14ac:dyDescent="0.25">
      <c r="A182" s="43">
        <v>6</v>
      </c>
      <c r="B182" s="44"/>
      <c r="C182" s="44"/>
      <c r="D182" s="37" t="s">
        <v>197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  <c r="Q182" s="62" t="s">
        <v>291</v>
      </c>
      <c r="R182" s="62"/>
      <c r="S182" s="62"/>
      <c r="T182" s="62"/>
      <c r="U182" s="62"/>
      <c r="V182" s="43" t="s">
        <v>198</v>
      </c>
      <c r="W182" s="44"/>
      <c r="X182" s="44"/>
      <c r="Y182" s="44"/>
      <c r="Z182" s="44"/>
      <c r="AA182" s="44"/>
      <c r="AB182" s="44"/>
      <c r="AC182" s="44"/>
      <c r="AD182" s="44"/>
      <c r="AE182" s="45"/>
      <c r="AF182" s="46">
        <v>320978</v>
      </c>
      <c r="AG182" s="46"/>
      <c r="AH182" s="46"/>
      <c r="AI182" s="46"/>
      <c r="AJ182" s="46"/>
      <c r="AK182" s="46">
        <v>1092781</v>
      </c>
      <c r="AL182" s="46"/>
      <c r="AM182" s="46"/>
      <c r="AN182" s="46"/>
      <c r="AO182" s="46"/>
      <c r="AP182" s="46">
        <v>1413759</v>
      </c>
      <c r="AQ182" s="46"/>
      <c r="AR182" s="46"/>
      <c r="AS182" s="46"/>
      <c r="AT182" s="46"/>
      <c r="AU182" s="46">
        <v>162990</v>
      </c>
      <c r="AV182" s="46"/>
      <c r="AW182" s="46"/>
      <c r="AX182" s="46"/>
      <c r="AY182" s="46"/>
      <c r="AZ182" s="46">
        <v>274744</v>
      </c>
      <c r="BA182" s="46"/>
      <c r="BB182" s="46"/>
      <c r="BC182" s="46"/>
      <c r="BD182" s="46"/>
      <c r="BE182" s="46">
        <v>437734</v>
      </c>
      <c r="BF182" s="46"/>
      <c r="BG182" s="46"/>
      <c r="BH182" s="46"/>
      <c r="BI182" s="46"/>
      <c r="BJ182" s="46">
        <f>75300+43100</f>
        <v>118400</v>
      </c>
      <c r="BK182" s="46"/>
      <c r="BL182" s="46"/>
      <c r="BM182" s="46"/>
      <c r="BN182" s="46"/>
      <c r="BO182" s="46">
        <f>577000+115700</f>
        <v>692700</v>
      </c>
      <c r="BP182" s="46"/>
      <c r="BQ182" s="46"/>
      <c r="BR182" s="46"/>
      <c r="BS182" s="46"/>
      <c r="BT182" s="46">
        <f>BJ182+BO182</f>
        <v>811100</v>
      </c>
      <c r="BU182" s="46"/>
      <c r="BV182" s="46"/>
      <c r="BW182" s="46"/>
      <c r="BX182" s="46"/>
    </row>
    <row r="183" spans="1:76" s="29" customFormat="1" ht="15" customHeight="1" x14ac:dyDescent="0.25">
      <c r="A183" s="106">
        <v>0</v>
      </c>
      <c r="B183" s="107"/>
      <c r="C183" s="107"/>
      <c r="D183" s="109" t="s">
        <v>199</v>
      </c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1"/>
      <c r="Q183" s="139"/>
      <c r="R183" s="139"/>
      <c r="S183" s="139"/>
      <c r="T183" s="139"/>
      <c r="U183" s="139"/>
      <c r="V183" s="106"/>
      <c r="W183" s="107"/>
      <c r="X183" s="107"/>
      <c r="Y183" s="107"/>
      <c r="Z183" s="107"/>
      <c r="AA183" s="107"/>
      <c r="AB183" s="107"/>
      <c r="AC183" s="107"/>
      <c r="AD183" s="107"/>
      <c r="AE183" s="108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</row>
    <row r="184" spans="1:76" s="28" customFormat="1" ht="29.5" customHeight="1" x14ac:dyDescent="0.25">
      <c r="A184" s="43">
        <v>7</v>
      </c>
      <c r="B184" s="44"/>
      <c r="C184" s="44"/>
      <c r="D184" s="37" t="s">
        <v>294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9"/>
      <c r="Q184" s="62" t="s">
        <v>200</v>
      </c>
      <c r="R184" s="62"/>
      <c r="S184" s="62"/>
      <c r="T184" s="62"/>
      <c r="U184" s="62"/>
      <c r="V184" s="43" t="s">
        <v>201</v>
      </c>
      <c r="W184" s="44"/>
      <c r="X184" s="44"/>
      <c r="Y184" s="44"/>
      <c r="Z184" s="44"/>
      <c r="AA184" s="44"/>
      <c r="AB184" s="44"/>
      <c r="AC184" s="44"/>
      <c r="AD184" s="44"/>
      <c r="AE184" s="45"/>
      <c r="AF184" s="46">
        <v>2496</v>
      </c>
      <c r="AG184" s="46"/>
      <c r="AH184" s="46"/>
      <c r="AI184" s="46"/>
      <c r="AJ184" s="46"/>
      <c r="AK184" s="46">
        <v>0</v>
      </c>
      <c r="AL184" s="46"/>
      <c r="AM184" s="46"/>
      <c r="AN184" s="46"/>
      <c r="AO184" s="46"/>
      <c r="AP184" s="46">
        <v>2496</v>
      </c>
      <c r="AQ184" s="46"/>
      <c r="AR184" s="46"/>
      <c r="AS184" s="46"/>
      <c r="AT184" s="46"/>
      <c r="AU184" s="46">
        <v>2776</v>
      </c>
      <c r="AV184" s="46"/>
      <c r="AW184" s="46"/>
      <c r="AX184" s="46"/>
      <c r="AY184" s="46"/>
      <c r="AZ184" s="46">
        <v>0</v>
      </c>
      <c r="BA184" s="46"/>
      <c r="BB184" s="46"/>
      <c r="BC184" s="46"/>
      <c r="BD184" s="46"/>
      <c r="BE184" s="46">
        <v>2776</v>
      </c>
      <c r="BF184" s="46"/>
      <c r="BG184" s="46"/>
      <c r="BH184" s="46"/>
      <c r="BI184" s="46"/>
      <c r="BJ184" s="46">
        <f>1209+784+460+280</f>
        <v>2733</v>
      </c>
      <c r="BK184" s="46"/>
      <c r="BL184" s="46"/>
      <c r="BM184" s="46"/>
      <c r="BN184" s="46"/>
      <c r="BO184" s="46">
        <v>0</v>
      </c>
      <c r="BP184" s="46"/>
      <c r="BQ184" s="46"/>
      <c r="BR184" s="46"/>
      <c r="BS184" s="46"/>
      <c r="BT184" s="46">
        <f>BJ184</f>
        <v>2733</v>
      </c>
      <c r="BU184" s="46"/>
      <c r="BV184" s="46"/>
      <c r="BW184" s="46"/>
      <c r="BX184" s="46"/>
    </row>
    <row r="185" spans="1:76" s="28" customFormat="1" ht="38.5" customHeight="1" x14ac:dyDescent="0.25">
      <c r="A185" s="43">
        <v>8</v>
      </c>
      <c r="B185" s="44"/>
      <c r="C185" s="44"/>
      <c r="D185" s="37" t="s">
        <v>295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9"/>
      <c r="Q185" s="62" t="s">
        <v>200</v>
      </c>
      <c r="R185" s="62"/>
      <c r="S185" s="62"/>
      <c r="T185" s="62"/>
      <c r="U185" s="62"/>
      <c r="V185" s="43" t="s">
        <v>201</v>
      </c>
      <c r="W185" s="44"/>
      <c r="X185" s="44"/>
      <c r="Y185" s="44"/>
      <c r="Z185" s="44"/>
      <c r="AA185" s="44"/>
      <c r="AB185" s="44"/>
      <c r="AC185" s="44"/>
      <c r="AD185" s="44"/>
      <c r="AE185" s="45"/>
      <c r="AF185" s="46">
        <v>1353</v>
      </c>
      <c r="AG185" s="46"/>
      <c r="AH185" s="46"/>
      <c r="AI185" s="46"/>
      <c r="AJ185" s="46"/>
      <c r="AK185" s="46">
        <v>0</v>
      </c>
      <c r="AL185" s="46"/>
      <c r="AM185" s="46"/>
      <c r="AN185" s="46"/>
      <c r="AO185" s="46"/>
      <c r="AP185" s="46">
        <v>1353</v>
      </c>
      <c r="AQ185" s="46"/>
      <c r="AR185" s="46"/>
      <c r="AS185" s="46"/>
      <c r="AT185" s="46"/>
      <c r="AU185" s="46">
        <v>1400</v>
      </c>
      <c r="AV185" s="46"/>
      <c r="AW185" s="46"/>
      <c r="AX185" s="46"/>
      <c r="AY185" s="46"/>
      <c r="AZ185" s="46">
        <v>0</v>
      </c>
      <c r="BA185" s="46"/>
      <c r="BB185" s="46"/>
      <c r="BC185" s="46"/>
      <c r="BD185" s="46"/>
      <c r="BE185" s="46">
        <v>1400</v>
      </c>
      <c r="BF185" s="46"/>
      <c r="BG185" s="46"/>
      <c r="BH185" s="46"/>
      <c r="BI185" s="46"/>
      <c r="BJ185" s="46">
        <f>612+350+250+210</f>
        <v>1422</v>
      </c>
      <c r="BK185" s="46"/>
      <c r="BL185" s="46"/>
      <c r="BM185" s="46"/>
      <c r="BN185" s="46"/>
      <c r="BO185" s="46">
        <v>0</v>
      </c>
      <c r="BP185" s="46"/>
      <c r="BQ185" s="46"/>
      <c r="BR185" s="46"/>
      <c r="BS185" s="46"/>
      <c r="BT185" s="46">
        <f>BJ185</f>
        <v>1422</v>
      </c>
      <c r="BU185" s="46"/>
      <c r="BV185" s="46"/>
      <c r="BW185" s="46"/>
      <c r="BX185" s="46"/>
    </row>
    <row r="186" spans="1:76" s="28" customFormat="1" ht="48" customHeight="1" x14ac:dyDescent="0.25">
      <c r="A186" s="43">
        <v>9</v>
      </c>
      <c r="B186" s="44"/>
      <c r="C186" s="44"/>
      <c r="D186" s="37" t="s">
        <v>296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9"/>
      <c r="Q186" s="62" t="s">
        <v>200</v>
      </c>
      <c r="R186" s="62"/>
      <c r="S186" s="62"/>
      <c r="T186" s="62"/>
      <c r="U186" s="62"/>
      <c r="V186" s="43" t="s">
        <v>202</v>
      </c>
      <c r="W186" s="44"/>
      <c r="X186" s="44"/>
      <c r="Y186" s="44"/>
      <c r="Z186" s="44"/>
      <c r="AA186" s="44"/>
      <c r="AB186" s="44"/>
      <c r="AC186" s="44"/>
      <c r="AD186" s="44"/>
      <c r="AE186" s="45"/>
      <c r="AF186" s="46">
        <v>1640</v>
      </c>
      <c r="AG186" s="46"/>
      <c r="AH186" s="46"/>
      <c r="AI186" s="46"/>
      <c r="AJ186" s="46"/>
      <c r="AK186" s="46">
        <v>92</v>
      </c>
      <c r="AL186" s="46"/>
      <c r="AM186" s="46"/>
      <c r="AN186" s="46"/>
      <c r="AO186" s="46"/>
      <c r="AP186" s="46">
        <v>1732</v>
      </c>
      <c r="AQ186" s="46"/>
      <c r="AR186" s="46"/>
      <c r="AS186" s="46"/>
      <c r="AT186" s="46"/>
      <c r="AU186" s="46">
        <v>783</v>
      </c>
      <c r="AV186" s="46"/>
      <c r="AW186" s="46"/>
      <c r="AX186" s="46"/>
      <c r="AY186" s="46"/>
      <c r="AZ186" s="46">
        <v>29</v>
      </c>
      <c r="BA186" s="46"/>
      <c r="BB186" s="46"/>
      <c r="BC186" s="46"/>
      <c r="BD186" s="46"/>
      <c r="BE186" s="46">
        <v>812</v>
      </c>
      <c r="BF186" s="46"/>
      <c r="BG186" s="46"/>
      <c r="BH186" s="46"/>
      <c r="BI186" s="46"/>
      <c r="BJ186" s="46">
        <f>52+4+69</f>
        <v>125</v>
      </c>
      <c r="BK186" s="46"/>
      <c r="BL186" s="46"/>
      <c r="BM186" s="46"/>
      <c r="BN186" s="46"/>
      <c r="BO186" s="46">
        <v>2</v>
      </c>
      <c r="BP186" s="46"/>
      <c r="BQ186" s="46"/>
      <c r="BR186" s="46"/>
      <c r="BS186" s="46"/>
      <c r="BT186" s="46">
        <f>BJ186+BO186</f>
        <v>127</v>
      </c>
      <c r="BU186" s="46"/>
      <c r="BV186" s="46"/>
      <c r="BW186" s="46"/>
      <c r="BX186" s="46"/>
    </row>
    <row r="187" spans="1:76" s="28" customFormat="1" ht="40" customHeight="1" x14ac:dyDescent="0.25">
      <c r="A187" s="43">
        <v>10</v>
      </c>
      <c r="B187" s="44"/>
      <c r="C187" s="45"/>
      <c r="D187" s="37" t="s">
        <v>316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9"/>
      <c r="Q187" s="43" t="s">
        <v>200</v>
      </c>
      <c r="R187" s="44"/>
      <c r="S187" s="44"/>
      <c r="T187" s="44"/>
      <c r="U187" s="45"/>
      <c r="V187" s="43" t="s">
        <v>202</v>
      </c>
      <c r="W187" s="44"/>
      <c r="X187" s="44"/>
      <c r="Y187" s="44"/>
      <c r="Z187" s="44"/>
      <c r="AA187" s="44"/>
      <c r="AB187" s="44"/>
      <c r="AC187" s="44"/>
      <c r="AD187" s="44"/>
      <c r="AE187" s="45"/>
      <c r="AF187" s="31">
        <v>0</v>
      </c>
      <c r="AG187" s="32"/>
      <c r="AH187" s="32"/>
      <c r="AI187" s="32"/>
      <c r="AJ187" s="33"/>
      <c r="AK187" s="31">
        <v>0</v>
      </c>
      <c r="AL187" s="32"/>
      <c r="AM187" s="32"/>
      <c r="AN187" s="32"/>
      <c r="AO187" s="33"/>
      <c r="AP187" s="31">
        <v>0</v>
      </c>
      <c r="AQ187" s="32"/>
      <c r="AR187" s="32"/>
      <c r="AS187" s="32"/>
      <c r="AT187" s="33"/>
      <c r="AU187" s="31">
        <v>0</v>
      </c>
      <c r="AV187" s="32"/>
      <c r="AW187" s="32"/>
      <c r="AX187" s="32"/>
      <c r="AY187" s="33"/>
      <c r="AZ187" s="31">
        <v>0</v>
      </c>
      <c r="BA187" s="32"/>
      <c r="BB187" s="32"/>
      <c r="BC187" s="32"/>
      <c r="BD187" s="33"/>
      <c r="BE187" s="31">
        <v>0</v>
      </c>
      <c r="BF187" s="32"/>
      <c r="BG187" s="32"/>
      <c r="BH187" s="32"/>
      <c r="BI187" s="33"/>
      <c r="BJ187" s="31">
        <f>128+80+30</f>
        <v>238</v>
      </c>
      <c r="BK187" s="32"/>
      <c r="BL187" s="32"/>
      <c r="BM187" s="32"/>
      <c r="BN187" s="33"/>
      <c r="BO187" s="31">
        <v>0</v>
      </c>
      <c r="BP187" s="32"/>
      <c r="BQ187" s="32"/>
      <c r="BR187" s="32"/>
      <c r="BS187" s="33"/>
      <c r="BT187" s="31">
        <f>BJ187</f>
        <v>238</v>
      </c>
      <c r="BU187" s="32"/>
      <c r="BV187" s="32"/>
      <c r="BW187" s="32"/>
      <c r="BX187" s="33"/>
    </row>
    <row r="188" spans="1:76" s="29" customFormat="1" ht="15" customHeight="1" x14ac:dyDescent="0.25">
      <c r="A188" s="106">
        <v>0</v>
      </c>
      <c r="B188" s="107"/>
      <c r="C188" s="107"/>
      <c r="D188" s="109" t="s">
        <v>203</v>
      </c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1"/>
      <c r="Q188" s="139"/>
      <c r="R188" s="139"/>
      <c r="S188" s="139"/>
      <c r="T188" s="139"/>
      <c r="U188" s="139"/>
      <c r="V188" s="106"/>
      <c r="W188" s="107"/>
      <c r="X188" s="107"/>
      <c r="Y188" s="107"/>
      <c r="Z188" s="107"/>
      <c r="AA188" s="107"/>
      <c r="AB188" s="107"/>
      <c r="AC188" s="107"/>
      <c r="AD188" s="107"/>
      <c r="AE188" s="108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</row>
    <row r="189" spans="1:76" s="28" customFormat="1" ht="36" customHeight="1" x14ac:dyDescent="0.25">
      <c r="A189" s="43">
        <v>11</v>
      </c>
      <c r="B189" s="44"/>
      <c r="C189" s="44"/>
      <c r="D189" s="37" t="s">
        <v>204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9"/>
      <c r="Q189" s="62" t="s">
        <v>291</v>
      </c>
      <c r="R189" s="62"/>
      <c r="S189" s="62"/>
      <c r="T189" s="62"/>
      <c r="U189" s="62"/>
      <c r="V189" s="43" t="s">
        <v>205</v>
      </c>
      <c r="W189" s="44"/>
      <c r="X189" s="44"/>
      <c r="Y189" s="44"/>
      <c r="Z189" s="44"/>
      <c r="AA189" s="44"/>
      <c r="AB189" s="44"/>
      <c r="AC189" s="44"/>
      <c r="AD189" s="44"/>
      <c r="AE189" s="45"/>
      <c r="AF189" s="46">
        <v>18864</v>
      </c>
      <c r="AG189" s="46"/>
      <c r="AH189" s="46"/>
      <c r="AI189" s="46"/>
      <c r="AJ189" s="46"/>
      <c r="AK189" s="46">
        <v>4919</v>
      </c>
      <c r="AL189" s="46"/>
      <c r="AM189" s="46"/>
      <c r="AN189" s="46"/>
      <c r="AO189" s="46"/>
      <c r="AP189" s="46">
        <v>23783</v>
      </c>
      <c r="AQ189" s="46"/>
      <c r="AR189" s="46"/>
      <c r="AS189" s="46"/>
      <c r="AT189" s="46"/>
      <c r="AU189" s="46">
        <v>20654</v>
      </c>
      <c r="AV189" s="46"/>
      <c r="AW189" s="46"/>
      <c r="AX189" s="46"/>
      <c r="AY189" s="46"/>
      <c r="AZ189" s="46">
        <v>2891</v>
      </c>
      <c r="BA189" s="46"/>
      <c r="BB189" s="46"/>
      <c r="BC189" s="46"/>
      <c r="BD189" s="46"/>
      <c r="BE189" s="46">
        <v>23545</v>
      </c>
      <c r="BF189" s="46"/>
      <c r="BG189" s="46"/>
      <c r="BH189" s="46"/>
      <c r="BI189" s="46"/>
      <c r="BJ189" s="46">
        <f>BJ178/BJ184</f>
        <v>21913.283937065495</v>
      </c>
      <c r="BK189" s="46"/>
      <c r="BL189" s="46"/>
      <c r="BM189" s="46"/>
      <c r="BN189" s="46"/>
      <c r="BO189" s="46">
        <v>0</v>
      </c>
      <c r="BP189" s="46"/>
      <c r="BQ189" s="46"/>
      <c r="BR189" s="46"/>
      <c r="BS189" s="46"/>
      <c r="BT189" s="46">
        <f>BJ189</f>
        <v>21913.283937065495</v>
      </c>
      <c r="BU189" s="46"/>
      <c r="BV189" s="46"/>
      <c r="BW189" s="46"/>
      <c r="BX189" s="46"/>
    </row>
    <row r="190" spans="1:76" s="28" customFormat="1" ht="41.15" customHeight="1" x14ac:dyDescent="0.25">
      <c r="A190" s="43">
        <v>12</v>
      </c>
      <c r="B190" s="44"/>
      <c r="C190" s="45"/>
      <c r="D190" s="37" t="s">
        <v>315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9"/>
      <c r="Q190" s="43" t="s">
        <v>291</v>
      </c>
      <c r="R190" s="44"/>
      <c r="S190" s="44"/>
      <c r="T190" s="44"/>
      <c r="U190" s="45"/>
      <c r="V190" s="43" t="s">
        <v>314</v>
      </c>
      <c r="W190" s="44"/>
      <c r="X190" s="44"/>
      <c r="Y190" s="44"/>
      <c r="Z190" s="44"/>
      <c r="AA190" s="44"/>
      <c r="AB190" s="44"/>
      <c r="AC190" s="44"/>
      <c r="AD190" s="44"/>
      <c r="AE190" s="45"/>
      <c r="AF190" s="31">
        <v>0</v>
      </c>
      <c r="AG190" s="32"/>
      <c r="AH190" s="32"/>
      <c r="AI190" s="32"/>
      <c r="AJ190" s="33"/>
      <c r="AK190" s="31">
        <v>0</v>
      </c>
      <c r="AL190" s="32"/>
      <c r="AM190" s="32"/>
      <c r="AN190" s="32"/>
      <c r="AO190" s="33"/>
      <c r="AP190" s="31">
        <v>0</v>
      </c>
      <c r="AQ190" s="32"/>
      <c r="AR190" s="32"/>
      <c r="AS190" s="32"/>
      <c r="AT190" s="33"/>
      <c r="AU190" s="31">
        <v>0</v>
      </c>
      <c r="AV190" s="32"/>
      <c r="AW190" s="32"/>
      <c r="AX190" s="32"/>
      <c r="AY190" s="33"/>
      <c r="AZ190" s="31">
        <v>0</v>
      </c>
      <c r="BA190" s="32"/>
      <c r="BB190" s="32"/>
      <c r="BC190" s="32"/>
      <c r="BD190" s="33"/>
      <c r="BE190" s="31">
        <v>0</v>
      </c>
      <c r="BF190" s="32"/>
      <c r="BG190" s="32"/>
      <c r="BH190" s="32"/>
      <c r="BI190" s="33"/>
      <c r="BJ190" s="31">
        <f>BJ179/BJ187</f>
        <v>1521.5805042016807</v>
      </c>
      <c r="BK190" s="32"/>
      <c r="BL190" s="32"/>
      <c r="BM190" s="32"/>
      <c r="BN190" s="33"/>
      <c r="BO190" s="31">
        <v>0</v>
      </c>
      <c r="BP190" s="32"/>
      <c r="BQ190" s="32"/>
      <c r="BR190" s="32"/>
      <c r="BS190" s="33"/>
      <c r="BT190" s="31">
        <f>BJ190</f>
        <v>1521.5805042016807</v>
      </c>
      <c r="BU190" s="32"/>
      <c r="BV190" s="32"/>
      <c r="BW190" s="32"/>
      <c r="BX190" s="33"/>
    </row>
    <row r="191" spans="1:76" s="28" customFormat="1" ht="34" customHeight="1" x14ac:dyDescent="0.25">
      <c r="A191" s="43">
        <v>13</v>
      </c>
      <c r="B191" s="44"/>
      <c r="C191" s="44"/>
      <c r="D191" s="37" t="s">
        <v>297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9"/>
      <c r="Q191" s="62" t="s">
        <v>291</v>
      </c>
      <c r="R191" s="62"/>
      <c r="S191" s="62"/>
      <c r="T191" s="62"/>
      <c r="U191" s="62"/>
      <c r="V191" s="43" t="s">
        <v>206</v>
      </c>
      <c r="W191" s="44"/>
      <c r="X191" s="44"/>
      <c r="Y191" s="44"/>
      <c r="Z191" s="44"/>
      <c r="AA191" s="44"/>
      <c r="AB191" s="44"/>
      <c r="AC191" s="44"/>
      <c r="AD191" s="44"/>
      <c r="AE191" s="45"/>
      <c r="AF191" s="46">
        <v>12153</v>
      </c>
      <c r="AG191" s="46"/>
      <c r="AH191" s="46"/>
      <c r="AI191" s="46"/>
      <c r="AJ191" s="46"/>
      <c r="AK191" s="46">
        <v>11931</v>
      </c>
      <c r="AL191" s="46"/>
      <c r="AM191" s="46"/>
      <c r="AN191" s="46"/>
      <c r="AO191" s="46"/>
      <c r="AP191" s="46">
        <v>12042</v>
      </c>
      <c r="AQ191" s="46"/>
      <c r="AR191" s="46"/>
      <c r="AS191" s="46"/>
      <c r="AT191" s="46"/>
      <c r="AU191" s="46">
        <v>12524</v>
      </c>
      <c r="AV191" s="46"/>
      <c r="AW191" s="46"/>
      <c r="AX191" s="46"/>
      <c r="AY191" s="46"/>
      <c r="AZ191" s="46">
        <v>13305</v>
      </c>
      <c r="BA191" s="46"/>
      <c r="BB191" s="46"/>
      <c r="BC191" s="46"/>
      <c r="BD191" s="46"/>
      <c r="BE191" s="46">
        <v>12914.5</v>
      </c>
      <c r="BF191" s="46"/>
      <c r="BG191" s="46"/>
      <c r="BH191" s="46"/>
      <c r="BI191" s="46"/>
      <c r="BJ191" s="46">
        <f>(14148+11128+14449+15253)/4</f>
        <v>13744.5</v>
      </c>
      <c r="BK191" s="46"/>
      <c r="BL191" s="46"/>
      <c r="BM191" s="46"/>
      <c r="BN191" s="46"/>
      <c r="BO191" s="46">
        <v>13305</v>
      </c>
      <c r="BP191" s="46"/>
      <c r="BQ191" s="46"/>
      <c r="BR191" s="46"/>
      <c r="BS191" s="46"/>
      <c r="BT191" s="46">
        <f>(BJ191+BO191)/2</f>
        <v>13524.75</v>
      </c>
      <c r="BU191" s="46"/>
      <c r="BV191" s="46"/>
      <c r="BW191" s="46"/>
      <c r="BX191" s="46"/>
    </row>
    <row r="192" spans="1:76" s="28" customFormat="1" ht="46" customHeight="1" x14ac:dyDescent="0.25">
      <c r="A192" s="43">
        <v>14</v>
      </c>
      <c r="B192" s="44"/>
      <c r="C192" s="44"/>
      <c r="D192" s="37" t="s">
        <v>207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9"/>
      <c r="Q192" s="62" t="s">
        <v>291</v>
      </c>
      <c r="R192" s="62"/>
      <c r="S192" s="62"/>
      <c r="T192" s="62"/>
      <c r="U192" s="62"/>
      <c r="V192" s="43" t="s">
        <v>206</v>
      </c>
      <c r="W192" s="44"/>
      <c r="X192" s="44"/>
      <c r="Y192" s="44"/>
      <c r="Z192" s="44"/>
      <c r="AA192" s="44"/>
      <c r="AB192" s="44"/>
      <c r="AC192" s="44"/>
      <c r="AD192" s="44"/>
      <c r="AE192" s="45"/>
      <c r="AF192" s="46">
        <v>196</v>
      </c>
      <c r="AG192" s="46"/>
      <c r="AH192" s="46"/>
      <c r="AI192" s="46"/>
      <c r="AJ192" s="46"/>
      <c r="AK192" s="46">
        <v>11878</v>
      </c>
      <c r="AL192" s="46"/>
      <c r="AM192" s="46"/>
      <c r="AN192" s="46"/>
      <c r="AO192" s="46"/>
      <c r="AP192" s="46">
        <v>816</v>
      </c>
      <c r="AQ192" s="46"/>
      <c r="AR192" s="46"/>
      <c r="AS192" s="46"/>
      <c r="AT192" s="46"/>
      <c r="AU192" s="46">
        <v>208</v>
      </c>
      <c r="AV192" s="46"/>
      <c r="AW192" s="46"/>
      <c r="AX192" s="46"/>
      <c r="AY192" s="46"/>
      <c r="AZ192" s="46">
        <v>9474</v>
      </c>
      <c r="BA192" s="46"/>
      <c r="BB192" s="46"/>
      <c r="BC192" s="46"/>
      <c r="BD192" s="46"/>
      <c r="BE192" s="46">
        <v>9682</v>
      </c>
      <c r="BF192" s="46"/>
      <c r="BG192" s="46"/>
      <c r="BH192" s="46"/>
      <c r="BI192" s="46"/>
      <c r="BJ192" s="46">
        <f>BJ182/BJ186</f>
        <v>947.2</v>
      </c>
      <c r="BK192" s="46"/>
      <c r="BL192" s="46"/>
      <c r="BM192" s="46"/>
      <c r="BN192" s="46"/>
      <c r="BO192" s="46">
        <f t="shared" ref="BO192" si="34">BO182/BO186</f>
        <v>346350</v>
      </c>
      <c r="BP192" s="46"/>
      <c r="BQ192" s="46"/>
      <c r="BR192" s="46"/>
      <c r="BS192" s="46"/>
      <c r="BT192" s="46">
        <f>BT182/BT186</f>
        <v>6386.6141732283468</v>
      </c>
      <c r="BU192" s="46"/>
      <c r="BV192" s="46"/>
      <c r="BW192" s="46"/>
      <c r="BX192" s="46"/>
    </row>
    <row r="193" spans="1:79" s="29" customFormat="1" ht="15" customHeight="1" x14ac:dyDescent="0.25">
      <c r="A193" s="106">
        <v>0</v>
      </c>
      <c r="B193" s="107"/>
      <c r="C193" s="107"/>
      <c r="D193" s="109" t="s">
        <v>208</v>
      </c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1"/>
      <c r="Q193" s="139"/>
      <c r="R193" s="139"/>
      <c r="S193" s="139"/>
      <c r="T193" s="139"/>
      <c r="U193" s="139"/>
      <c r="V193" s="106"/>
      <c r="W193" s="107"/>
      <c r="X193" s="107"/>
      <c r="Y193" s="107"/>
      <c r="Z193" s="107"/>
      <c r="AA193" s="107"/>
      <c r="AB193" s="107"/>
      <c r="AC193" s="107"/>
      <c r="AD193" s="107"/>
      <c r="AE193" s="108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</row>
    <row r="194" spans="1:79" s="28" customFormat="1" ht="56.5" customHeight="1" x14ac:dyDescent="0.25">
      <c r="A194" s="43">
        <v>15</v>
      </c>
      <c r="B194" s="44"/>
      <c r="C194" s="44"/>
      <c r="D194" s="37" t="s">
        <v>209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  <c r="Q194" s="62" t="s">
        <v>210</v>
      </c>
      <c r="R194" s="62"/>
      <c r="S194" s="62"/>
      <c r="T194" s="62"/>
      <c r="U194" s="62"/>
      <c r="V194" s="43" t="s">
        <v>206</v>
      </c>
      <c r="W194" s="44"/>
      <c r="X194" s="44"/>
      <c r="Y194" s="44"/>
      <c r="Z194" s="44"/>
      <c r="AA194" s="44"/>
      <c r="AB194" s="44"/>
      <c r="AC194" s="44"/>
      <c r="AD194" s="44"/>
      <c r="AE194" s="45"/>
      <c r="AF194" s="46">
        <v>108</v>
      </c>
      <c r="AG194" s="46"/>
      <c r="AH194" s="46"/>
      <c r="AI194" s="46"/>
      <c r="AJ194" s="46"/>
      <c r="AK194" s="46">
        <v>0</v>
      </c>
      <c r="AL194" s="46"/>
      <c r="AM194" s="46"/>
      <c r="AN194" s="46"/>
      <c r="AO194" s="46"/>
      <c r="AP194" s="46">
        <v>108</v>
      </c>
      <c r="AQ194" s="46"/>
      <c r="AR194" s="46"/>
      <c r="AS194" s="46"/>
      <c r="AT194" s="46"/>
      <c r="AU194" s="46">
        <v>105</v>
      </c>
      <c r="AV194" s="46"/>
      <c r="AW194" s="46"/>
      <c r="AX194" s="46"/>
      <c r="AY194" s="46"/>
      <c r="AZ194" s="46">
        <v>0</v>
      </c>
      <c r="BA194" s="46"/>
      <c r="BB194" s="46"/>
      <c r="BC194" s="46"/>
      <c r="BD194" s="46"/>
      <c r="BE194" s="46">
        <v>105</v>
      </c>
      <c r="BF194" s="46"/>
      <c r="BG194" s="46"/>
      <c r="BH194" s="46"/>
      <c r="BI194" s="46"/>
      <c r="BJ194" s="46">
        <v>105</v>
      </c>
      <c r="BK194" s="46"/>
      <c r="BL194" s="46"/>
      <c r="BM194" s="46"/>
      <c r="BN194" s="46"/>
      <c r="BO194" s="46">
        <v>0</v>
      </c>
      <c r="BP194" s="46"/>
      <c r="BQ194" s="46"/>
      <c r="BR194" s="46"/>
      <c r="BS194" s="46"/>
      <c r="BT194" s="46">
        <f>BJ194</f>
        <v>105</v>
      </c>
      <c r="BU194" s="46"/>
      <c r="BV194" s="46"/>
      <c r="BW194" s="46"/>
      <c r="BX194" s="46"/>
    </row>
    <row r="195" spans="1:79" s="28" customFormat="1" ht="55" customHeight="1" x14ac:dyDescent="0.25">
      <c r="A195" s="43">
        <v>16</v>
      </c>
      <c r="B195" s="44"/>
      <c r="C195" s="44"/>
      <c r="D195" s="37" t="s">
        <v>211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9"/>
      <c r="Q195" s="62" t="s">
        <v>210</v>
      </c>
      <c r="R195" s="62"/>
      <c r="S195" s="62"/>
      <c r="T195" s="62"/>
      <c r="U195" s="62"/>
      <c r="V195" s="43" t="s">
        <v>206</v>
      </c>
      <c r="W195" s="44"/>
      <c r="X195" s="44"/>
      <c r="Y195" s="44"/>
      <c r="Z195" s="44"/>
      <c r="AA195" s="44"/>
      <c r="AB195" s="44"/>
      <c r="AC195" s="44"/>
      <c r="AD195" s="44"/>
      <c r="AE195" s="45"/>
      <c r="AF195" s="46">
        <v>122</v>
      </c>
      <c r="AG195" s="46"/>
      <c r="AH195" s="46"/>
      <c r="AI195" s="46"/>
      <c r="AJ195" s="46"/>
      <c r="AK195" s="46">
        <v>0</v>
      </c>
      <c r="AL195" s="46"/>
      <c r="AM195" s="46"/>
      <c r="AN195" s="46"/>
      <c r="AO195" s="46"/>
      <c r="AP195" s="46">
        <v>122</v>
      </c>
      <c r="AQ195" s="46"/>
      <c r="AR195" s="46"/>
      <c r="AS195" s="46"/>
      <c r="AT195" s="46"/>
      <c r="AU195" s="46">
        <v>102</v>
      </c>
      <c r="AV195" s="46"/>
      <c r="AW195" s="46"/>
      <c r="AX195" s="46"/>
      <c r="AY195" s="46"/>
      <c r="AZ195" s="46">
        <v>0</v>
      </c>
      <c r="BA195" s="46"/>
      <c r="BB195" s="46"/>
      <c r="BC195" s="46"/>
      <c r="BD195" s="46"/>
      <c r="BE195" s="46">
        <v>102</v>
      </c>
      <c r="BF195" s="46"/>
      <c r="BG195" s="46"/>
      <c r="BH195" s="46"/>
      <c r="BI195" s="46"/>
      <c r="BJ195" s="46">
        <v>102</v>
      </c>
      <c r="BK195" s="46"/>
      <c r="BL195" s="46"/>
      <c r="BM195" s="46"/>
      <c r="BN195" s="46"/>
      <c r="BO195" s="46">
        <v>0</v>
      </c>
      <c r="BP195" s="46"/>
      <c r="BQ195" s="46"/>
      <c r="BR195" s="46"/>
      <c r="BS195" s="46"/>
      <c r="BT195" s="46">
        <f>BJ195</f>
        <v>102</v>
      </c>
      <c r="BU195" s="46"/>
      <c r="BV195" s="46"/>
      <c r="BW195" s="46"/>
      <c r="BX195" s="46"/>
    </row>
    <row r="196" spans="1:79" s="28" customFormat="1" ht="31.5" customHeight="1" x14ac:dyDescent="0.25">
      <c r="A196" s="43">
        <v>17</v>
      </c>
      <c r="B196" s="44"/>
      <c r="C196" s="44"/>
      <c r="D196" s="37" t="s">
        <v>212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9"/>
      <c r="Q196" s="62" t="s">
        <v>210</v>
      </c>
      <c r="R196" s="62"/>
      <c r="S196" s="62"/>
      <c r="T196" s="62"/>
      <c r="U196" s="62"/>
      <c r="V196" s="43" t="s">
        <v>206</v>
      </c>
      <c r="W196" s="44"/>
      <c r="X196" s="44"/>
      <c r="Y196" s="44"/>
      <c r="Z196" s="44"/>
      <c r="AA196" s="44"/>
      <c r="AB196" s="44"/>
      <c r="AC196" s="44"/>
      <c r="AD196" s="44"/>
      <c r="AE196" s="45"/>
      <c r="AF196" s="46">
        <v>0</v>
      </c>
      <c r="AG196" s="46"/>
      <c r="AH196" s="46"/>
      <c r="AI196" s="46"/>
      <c r="AJ196" s="46"/>
      <c r="AK196" s="46">
        <v>101</v>
      </c>
      <c r="AL196" s="46"/>
      <c r="AM196" s="46"/>
      <c r="AN196" s="46"/>
      <c r="AO196" s="46"/>
      <c r="AP196" s="46">
        <v>101</v>
      </c>
      <c r="AQ196" s="46"/>
      <c r="AR196" s="46"/>
      <c r="AS196" s="46"/>
      <c r="AT196" s="46"/>
      <c r="AU196" s="46">
        <v>0</v>
      </c>
      <c r="AV196" s="46"/>
      <c r="AW196" s="46"/>
      <c r="AX196" s="46"/>
      <c r="AY196" s="46"/>
      <c r="AZ196" s="46">
        <v>112</v>
      </c>
      <c r="BA196" s="46"/>
      <c r="BB196" s="46"/>
      <c r="BC196" s="46"/>
      <c r="BD196" s="46"/>
      <c r="BE196" s="46">
        <v>112</v>
      </c>
      <c r="BF196" s="46"/>
      <c r="BG196" s="46"/>
      <c r="BH196" s="46"/>
      <c r="BI196" s="46"/>
      <c r="BJ196" s="46">
        <v>0</v>
      </c>
      <c r="BK196" s="46"/>
      <c r="BL196" s="46"/>
      <c r="BM196" s="46"/>
      <c r="BN196" s="46"/>
      <c r="BO196" s="46">
        <f>BL31/AS31%</f>
        <v>101.52276621239712</v>
      </c>
      <c r="BP196" s="46"/>
      <c r="BQ196" s="46"/>
      <c r="BR196" s="46"/>
      <c r="BS196" s="46"/>
      <c r="BT196" s="46">
        <f>BO196</f>
        <v>101.52276621239712</v>
      </c>
      <c r="BU196" s="46"/>
      <c r="BV196" s="46"/>
      <c r="BW196" s="46"/>
      <c r="BX196" s="46"/>
    </row>
    <row r="197" spans="1:79" s="28" customFormat="1" ht="33.65" customHeight="1" x14ac:dyDescent="0.25">
      <c r="A197" s="43">
        <v>18</v>
      </c>
      <c r="B197" s="44"/>
      <c r="C197" s="44"/>
      <c r="D197" s="37" t="s">
        <v>213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9"/>
      <c r="Q197" s="62" t="s">
        <v>210</v>
      </c>
      <c r="R197" s="62"/>
      <c r="S197" s="62"/>
      <c r="T197" s="62"/>
      <c r="U197" s="62"/>
      <c r="V197" s="43" t="s">
        <v>206</v>
      </c>
      <c r="W197" s="44"/>
      <c r="X197" s="44"/>
      <c r="Y197" s="44"/>
      <c r="Z197" s="44"/>
      <c r="AA197" s="44"/>
      <c r="AB197" s="44"/>
      <c r="AC197" s="44"/>
      <c r="AD197" s="44"/>
      <c r="AE197" s="45"/>
      <c r="AF197" s="46">
        <v>90</v>
      </c>
      <c r="AG197" s="46"/>
      <c r="AH197" s="46"/>
      <c r="AI197" s="46"/>
      <c r="AJ197" s="46"/>
      <c r="AK197" s="186">
        <v>10.5</v>
      </c>
      <c r="AL197" s="186"/>
      <c r="AM197" s="186"/>
      <c r="AN197" s="186"/>
      <c r="AO197" s="186"/>
      <c r="AP197" s="186">
        <v>73.5</v>
      </c>
      <c r="AQ197" s="186"/>
      <c r="AR197" s="186"/>
      <c r="AS197" s="186"/>
      <c r="AT197" s="186"/>
      <c r="AU197" s="46">
        <v>93</v>
      </c>
      <c r="AV197" s="46"/>
      <c r="AW197" s="46"/>
      <c r="AX197" s="46"/>
      <c r="AY197" s="46"/>
      <c r="AZ197" s="46">
        <v>16</v>
      </c>
      <c r="BA197" s="46"/>
      <c r="BB197" s="46"/>
      <c r="BC197" s="46"/>
      <c r="BD197" s="46"/>
      <c r="BE197" s="46">
        <v>83</v>
      </c>
      <c r="BF197" s="46"/>
      <c r="BG197" s="46"/>
      <c r="BH197" s="46"/>
      <c r="BI197" s="46"/>
      <c r="BJ197" s="46">
        <f>54751114/59889005%</f>
        <v>91.420977857287824</v>
      </c>
      <c r="BK197" s="46"/>
      <c r="BL197" s="46"/>
      <c r="BM197" s="46"/>
      <c r="BN197" s="46"/>
      <c r="BO197" s="46">
        <f>1334002/2741490%</f>
        <v>48.659743424196328</v>
      </c>
      <c r="BP197" s="46"/>
      <c r="BQ197" s="46"/>
      <c r="BR197" s="46"/>
      <c r="BS197" s="46"/>
      <c r="BT197" s="46">
        <f>56085116/62630495%</f>
        <v>89.549214005094484</v>
      </c>
      <c r="BU197" s="46"/>
      <c r="BV197" s="46"/>
      <c r="BW197" s="46"/>
      <c r="BX197" s="46"/>
    </row>
    <row r="199" spans="1:79" ht="14.25" customHeight="1" x14ac:dyDescent="0.25">
      <c r="A199" s="52" t="s">
        <v>258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</row>
    <row r="200" spans="1:79" s="26" customFormat="1" ht="20.149999999999999" customHeight="1" x14ac:dyDescent="0.25">
      <c r="A200" s="116" t="s">
        <v>6</v>
      </c>
      <c r="B200" s="117"/>
      <c r="C200" s="117"/>
      <c r="D200" s="47" t="s">
        <v>9</v>
      </c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 t="s">
        <v>8</v>
      </c>
      <c r="R200" s="47"/>
      <c r="S200" s="47"/>
      <c r="T200" s="47"/>
      <c r="U200" s="47"/>
      <c r="V200" s="116" t="s">
        <v>7</v>
      </c>
      <c r="W200" s="117"/>
      <c r="X200" s="117"/>
      <c r="Y200" s="117"/>
      <c r="Z200" s="117"/>
      <c r="AA200" s="117"/>
      <c r="AB200" s="117"/>
      <c r="AC200" s="117"/>
      <c r="AD200" s="117"/>
      <c r="AE200" s="118"/>
      <c r="AF200" s="49" t="s">
        <v>249</v>
      </c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1"/>
      <c r="AU200" s="49" t="s">
        <v>254</v>
      </c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1"/>
    </row>
    <row r="201" spans="1:79" s="26" customFormat="1" ht="22.5" customHeight="1" x14ac:dyDescent="0.25">
      <c r="A201" s="119"/>
      <c r="B201" s="120"/>
      <c r="C201" s="120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119"/>
      <c r="W201" s="120"/>
      <c r="X201" s="120"/>
      <c r="Y201" s="120"/>
      <c r="Z201" s="120"/>
      <c r="AA201" s="120"/>
      <c r="AB201" s="120"/>
      <c r="AC201" s="120"/>
      <c r="AD201" s="120"/>
      <c r="AE201" s="121"/>
      <c r="AF201" s="47" t="s">
        <v>4</v>
      </c>
      <c r="AG201" s="47"/>
      <c r="AH201" s="47"/>
      <c r="AI201" s="47"/>
      <c r="AJ201" s="47"/>
      <c r="AK201" s="47" t="s">
        <v>3</v>
      </c>
      <c r="AL201" s="47"/>
      <c r="AM201" s="47"/>
      <c r="AN201" s="47"/>
      <c r="AO201" s="47"/>
      <c r="AP201" s="47" t="s">
        <v>122</v>
      </c>
      <c r="AQ201" s="47"/>
      <c r="AR201" s="47"/>
      <c r="AS201" s="47"/>
      <c r="AT201" s="47"/>
      <c r="AU201" s="47" t="s">
        <v>4</v>
      </c>
      <c r="AV201" s="47"/>
      <c r="AW201" s="47"/>
      <c r="AX201" s="47"/>
      <c r="AY201" s="47"/>
      <c r="AZ201" s="47" t="s">
        <v>3</v>
      </c>
      <c r="BA201" s="47"/>
      <c r="BB201" s="47"/>
      <c r="BC201" s="47"/>
      <c r="BD201" s="47"/>
      <c r="BE201" s="47" t="s">
        <v>89</v>
      </c>
      <c r="BF201" s="47"/>
      <c r="BG201" s="47"/>
      <c r="BH201" s="47"/>
      <c r="BI201" s="47"/>
    </row>
    <row r="202" spans="1:79" s="26" customFormat="1" ht="15" customHeight="1" x14ac:dyDescent="0.25">
      <c r="A202" s="49">
        <v>1</v>
      </c>
      <c r="B202" s="50"/>
      <c r="C202" s="50"/>
      <c r="D202" s="47">
        <v>2</v>
      </c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>
        <v>3</v>
      </c>
      <c r="R202" s="47"/>
      <c r="S202" s="47"/>
      <c r="T202" s="47"/>
      <c r="U202" s="47"/>
      <c r="V202" s="49">
        <v>4</v>
      </c>
      <c r="W202" s="50"/>
      <c r="X202" s="50"/>
      <c r="Y202" s="50"/>
      <c r="Z202" s="50"/>
      <c r="AA202" s="50"/>
      <c r="AB202" s="50"/>
      <c r="AC202" s="50"/>
      <c r="AD202" s="50"/>
      <c r="AE202" s="51"/>
      <c r="AF202" s="47">
        <v>5</v>
      </c>
      <c r="AG202" s="47"/>
      <c r="AH202" s="47"/>
      <c r="AI202" s="47"/>
      <c r="AJ202" s="47"/>
      <c r="AK202" s="47">
        <v>6</v>
      </c>
      <c r="AL202" s="47"/>
      <c r="AM202" s="47"/>
      <c r="AN202" s="47"/>
      <c r="AO202" s="47"/>
      <c r="AP202" s="47">
        <v>7</v>
      </c>
      <c r="AQ202" s="47"/>
      <c r="AR202" s="47"/>
      <c r="AS202" s="47"/>
      <c r="AT202" s="47"/>
      <c r="AU202" s="47">
        <v>8</v>
      </c>
      <c r="AV202" s="47"/>
      <c r="AW202" s="47"/>
      <c r="AX202" s="47"/>
      <c r="AY202" s="47"/>
      <c r="AZ202" s="47">
        <v>9</v>
      </c>
      <c r="BA202" s="47"/>
      <c r="BB202" s="47"/>
      <c r="BC202" s="47"/>
      <c r="BD202" s="47"/>
      <c r="BE202" s="47">
        <v>10</v>
      </c>
      <c r="BF202" s="47"/>
      <c r="BG202" s="47"/>
      <c r="BH202" s="47"/>
      <c r="BI202" s="47"/>
    </row>
    <row r="203" spans="1:79" s="23" customFormat="1" ht="15.75" hidden="1" customHeight="1" x14ac:dyDescent="0.3">
      <c r="A203" s="35" t="s">
        <v>150</v>
      </c>
      <c r="B203" s="36"/>
      <c r="C203" s="36"/>
      <c r="D203" s="187" t="s">
        <v>56</v>
      </c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 t="s">
        <v>69</v>
      </c>
      <c r="R203" s="187"/>
      <c r="S203" s="187"/>
      <c r="T203" s="187"/>
      <c r="U203" s="187"/>
      <c r="V203" s="188" t="s">
        <v>70</v>
      </c>
      <c r="W203" s="189"/>
      <c r="X203" s="189"/>
      <c r="Y203" s="189"/>
      <c r="Z203" s="189"/>
      <c r="AA203" s="189"/>
      <c r="AB203" s="189"/>
      <c r="AC203" s="189"/>
      <c r="AD203" s="189"/>
      <c r="AE203" s="190"/>
      <c r="AF203" s="48" t="s">
        <v>106</v>
      </c>
      <c r="AG203" s="48"/>
      <c r="AH203" s="48"/>
      <c r="AI203" s="48"/>
      <c r="AJ203" s="48"/>
      <c r="AK203" s="140" t="s">
        <v>107</v>
      </c>
      <c r="AL203" s="140"/>
      <c r="AM203" s="140"/>
      <c r="AN203" s="140"/>
      <c r="AO203" s="140"/>
      <c r="AP203" s="135" t="s">
        <v>190</v>
      </c>
      <c r="AQ203" s="135"/>
      <c r="AR203" s="135"/>
      <c r="AS203" s="135"/>
      <c r="AT203" s="135"/>
      <c r="AU203" s="48" t="s">
        <v>108</v>
      </c>
      <c r="AV203" s="48"/>
      <c r="AW203" s="48"/>
      <c r="AX203" s="48"/>
      <c r="AY203" s="48"/>
      <c r="AZ203" s="140" t="s">
        <v>109</v>
      </c>
      <c r="BA203" s="140"/>
      <c r="BB203" s="140"/>
      <c r="BC203" s="140"/>
      <c r="BD203" s="140"/>
      <c r="BE203" s="135" t="s">
        <v>190</v>
      </c>
      <c r="BF203" s="135"/>
      <c r="BG203" s="135"/>
      <c r="BH203" s="135"/>
      <c r="BI203" s="135"/>
      <c r="CA203" s="23" t="s">
        <v>39</v>
      </c>
    </row>
    <row r="204" spans="1:79" s="29" customFormat="1" ht="11.5" x14ac:dyDescent="0.25">
      <c r="A204" s="106">
        <v>0</v>
      </c>
      <c r="B204" s="107"/>
      <c r="C204" s="107"/>
      <c r="D204" s="138" t="s">
        <v>189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9"/>
      <c r="R204" s="139"/>
      <c r="S204" s="139"/>
      <c r="T204" s="139"/>
      <c r="U204" s="139"/>
      <c r="V204" s="106"/>
      <c r="W204" s="107"/>
      <c r="X204" s="107"/>
      <c r="Y204" s="107"/>
      <c r="Z204" s="107"/>
      <c r="AA204" s="107"/>
      <c r="AB204" s="107"/>
      <c r="AC204" s="107"/>
      <c r="AD204" s="107"/>
      <c r="AE204" s="108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CA204" s="29" t="s">
        <v>40</v>
      </c>
    </row>
    <row r="205" spans="1:79" s="28" customFormat="1" ht="28" customHeight="1" x14ac:dyDescent="0.25">
      <c r="A205" s="43">
        <v>1</v>
      </c>
      <c r="B205" s="44"/>
      <c r="C205" s="44"/>
      <c r="D205" s="37" t="s">
        <v>298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62" t="s">
        <v>191</v>
      </c>
      <c r="R205" s="62"/>
      <c r="S205" s="62"/>
      <c r="T205" s="62"/>
      <c r="U205" s="62"/>
      <c r="V205" s="43" t="s">
        <v>192</v>
      </c>
      <c r="W205" s="44"/>
      <c r="X205" s="44"/>
      <c r="Y205" s="44"/>
      <c r="Z205" s="44"/>
      <c r="AA205" s="44"/>
      <c r="AB205" s="44"/>
      <c r="AC205" s="44"/>
      <c r="AD205" s="44"/>
      <c r="AE205" s="45"/>
      <c r="AF205" s="136">
        <v>0</v>
      </c>
      <c r="AG205" s="136"/>
      <c r="AH205" s="136"/>
      <c r="AI205" s="136"/>
      <c r="AJ205" s="136"/>
      <c r="AK205" s="136">
        <v>0</v>
      </c>
      <c r="AL205" s="136"/>
      <c r="AM205" s="136"/>
      <c r="AN205" s="136"/>
      <c r="AO205" s="136"/>
      <c r="AP205" s="136">
        <v>0</v>
      </c>
      <c r="AQ205" s="136"/>
      <c r="AR205" s="136"/>
      <c r="AS205" s="136"/>
      <c r="AT205" s="136"/>
      <c r="AU205" s="136">
        <v>0</v>
      </c>
      <c r="AV205" s="136"/>
      <c r="AW205" s="136"/>
      <c r="AX205" s="136"/>
      <c r="AY205" s="136"/>
      <c r="AZ205" s="136">
        <v>0</v>
      </c>
      <c r="BA205" s="136"/>
      <c r="BB205" s="136"/>
      <c r="BC205" s="136"/>
      <c r="BD205" s="136"/>
      <c r="BE205" s="136">
        <v>0</v>
      </c>
      <c r="BF205" s="136"/>
      <c r="BG205" s="136"/>
      <c r="BH205" s="136"/>
      <c r="BI205" s="136"/>
    </row>
    <row r="206" spans="1:79" s="28" customFormat="1" ht="26.5" customHeight="1" x14ac:dyDescent="0.25">
      <c r="A206" s="43">
        <v>2</v>
      </c>
      <c r="B206" s="44"/>
      <c r="C206" s="44"/>
      <c r="D206" s="37" t="s">
        <v>299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62" t="s">
        <v>291</v>
      </c>
      <c r="R206" s="62"/>
      <c r="S206" s="62"/>
      <c r="T206" s="62"/>
      <c r="U206" s="62"/>
      <c r="V206" s="43" t="s">
        <v>193</v>
      </c>
      <c r="W206" s="44"/>
      <c r="X206" s="44"/>
      <c r="Y206" s="44"/>
      <c r="Z206" s="44"/>
      <c r="AA206" s="44"/>
      <c r="AB206" s="44"/>
      <c r="AC206" s="44"/>
      <c r="AD206" s="44"/>
      <c r="AE206" s="45"/>
      <c r="AF206" s="136">
        <v>0</v>
      </c>
      <c r="AG206" s="136"/>
      <c r="AH206" s="136"/>
      <c r="AI206" s="136"/>
      <c r="AJ206" s="136"/>
      <c r="AK206" s="136">
        <v>0</v>
      </c>
      <c r="AL206" s="136"/>
      <c r="AM206" s="136"/>
      <c r="AN206" s="136"/>
      <c r="AO206" s="136"/>
      <c r="AP206" s="136">
        <v>0</v>
      </c>
      <c r="AQ206" s="136"/>
      <c r="AR206" s="136"/>
      <c r="AS206" s="136"/>
      <c r="AT206" s="136"/>
      <c r="AU206" s="136">
        <v>0</v>
      </c>
      <c r="AV206" s="136"/>
      <c r="AW206" s="136"/>
      <c r="AX206" s="136"/>
      <c r="AY206" s="136"/>
      <c r="AZ206" s="136">
        <v>0</v>
      </c>
      <c r="BA206" s="136"/>
      <c r="BB206" s="136"/>
      <c r="BC206" s="136"/>
      <c r="BD206" s="136"/>
      <c r="BE206" s="136">
        <v>0</v>
      </c>
      <c r="BF206" s="136"/>
      <c r="BG206" s="136"/>
      <c r="BH206" s="136"/>
      <c r="BI206" s="136"/>
    </row>
    <row r="207" spans="1:79" s="28" customFormat="1" ht="30" customHeight="1" x14ac:dyDescent="0.25">
      <c r="A207" s="43">
        <v>3</v>
      </c>
      <c r="B207" s="44"/>
      <c r="C207" s="44"/>
      <c r="D207" s="37" t="s">
        <v>292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  <c r="Q207" s="62" t="s">
        <v>194</v>
      </c>
      <c r="R207" s="62"/>
      <c r="S207" s="62"/>
      <c r="T207" s="62"/>
      <c r="U207" s="62"/>
      <c r="V207" s="43" t="s">
        <v>195</v>
      </c>
      <c r="W207" s="44"/>
      <c r="X207" s="44"/>
      <c r="Y207" s="44"/>
      <c r="Z207" s="44"/>
      <c r="AA207" s="44"/>
      <c r="AB207" s="44"/>
      <c r="AC207" s="44"/>
      <c r="AD207" s="44"/>
      <c r="AE207" s="45"/>
      <c r="AF207" s="136">
        <v>0</v>
      </c>
      <c r="AG207" s="136"/>
      <c r="AH207" s="136"/>
      <c r="AI207" s="136"/>
      <c r="AJ207" s="136"/>
      <c r="AK207" s="136">
        <v>0</v>
      </c>
      <c r="AL207" s="136"/>
      <c r="AM207" s="136"/>
      <c r="AN207" s="136"/>
      <c r="AO207" s="136"/>
      <c r="AP207" s="136">
        <v>0</v>
      </c>
      <c r="AQ207" s="136"/>
      <c r="AR207" s="136"/>
      <c r="AS207" s="136"/>
      <c r="AT207" s="136"/>
      <c r="AU207" s="136">
        <v>0</v>
      </c>
      <c r="AV207" s="136"/>
      <c r="AW207" s="136"/>
      <c r="AX207" s="136"/>
      <c r="AY207" s="136"/>
      <c r="AZ207" s="136">
        <v>0</v>
      </c>
      <c r="BA207" s="136"/>
      <c r="BB207" s="136"/>
      <c r="BC207" s="136"/>
      <c r="BD207" s="136"/>
      <c r="BE207" s="136">
        <v>0</v>
      </c>
      <c r="BF207" s="136"/>
      <c r="BG207" s="136"/>
      <c r="BH207" s="136"/>
      <c r="BI207" s="136"/>
    </row>
    <row r="208" spans="1:79" s="28" customFormat="1" ht="16.5" customHeight="1" x14ac:dyDescent="0.25">
      <c r="A208" s="43">
        <v>4</v>
      </c>
      <c r="B208" s="44"/>
      <c r="C208" s="44"/>
      <c r="D208" s="37" t="s">
        <v>293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9"/>
      <c r="Q208" s="62" t="s">
        <v>194</v>
      </c>
      <c r="R208" s="62"/>
      <c r="S208" s="62"/>
      <c r="T208" s="62"/>
      <c r="U208" s="62"/>
      <c r="V208" s="43" t="s">
        <v>196</v>
      </c>
      <c r="W208" s="44"/>
      <c r="X208" s="44"/>
      <c r="Y208" s="44"/>
      <c r="Z208" s="44"/>
      <c r="AA208" s="44"/>
      <c r="AB208" s="44"/>
      <c r="AC208" s="44"/>
      <c r="AD208" s="44"/>
      <c r="AE208" s="45"/>
      <c r="AF208" s="136">
        <v>0</v>
      </c>
      <c r="AG208" s="136"/>
      <c r="AH208" s="136"/>
      <c r="AI208" s="136"/>
      <c r="AJ208" s="136"/>
      <c r="AK208" s="136">
        <v>0</v>
      </c>
      <c r="AL208" s="136"/>
      <c r="AM208" s="136"/>
      <c r="AN208" s="136"/>
      <c r="AO208" s="136"/>
      <c r="AP208" s="136">
        <v>0</v>
      </c>
      <c r="AQ208" s="136"/>
      <c r="AR208" s="136"/>
      <c r="AS208" s="136"/>
      <c r="AT208" s="136"/>
      <c r="AU208" s="136">
        <v>0</v>
      </c>
      <c r="AV208" s="136"/>
      <c r="AW208" s="136"/>
      <c r="AX208" s="136"/>
      <c r="AY208" s="136"/>
      <c r="AZ208" s="136">
        <v>0</v>
      </c>
      <c r="BA208" s="136"/>
      <c r="BB208" s="136"/>
      <c r="BC208" s="136"/>
      <c r="BD208" s="136"/>
      <c r="BE208" s="136">
        <v>0</v>
      </c>
      <c r="BF208" s="136"/>
      <c r="BG208" s="136"/>
      <c r="BH208" s="136"/>
      <c r="BI208" s="136"/>
    </row>
    <row r="209" spans="1:64" s="28" customFormat="1" ht="28" customHeight="1" x14ac:dyDescent="0.25">
      <c r="A209" s="43">
        <v>5</v>
      </c>
      <c r="B209" s="44"/>
      <c r="C209" s="44"/>
      <c r="D209" s="37" t="s">
        <v>197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9"/>
      <c r="Q209" s="62" t="s">
        <v>291</v>
      </c>
      <c r="R209" s="62"/>
      <c r="S209" s="62"/>
      <c r="T209" s="62"/>
      <c r="U209" s="62"/>
      <c r="V209" s="43" t="s">
        <v>198</v>
      </c>
      <c r="W209" s="44"/>
      <c r="X209" s="44"/>
      <c r="Y209" s="44"/>
      <c r="Z209" s="44"/>
      <c r="AA209" s="44"/>
      <c r="AB209" s="44"/>
      <c r="AC209" s="44"/>
      <c r="AD209" s="44"/>
      <c r="AE209" s="45"/>
      <c r="AF209" s="136">
        <v>0</v>
      </c>
      <c r="AG209" s="136"/>
      <c r="AH209" s="136"/>
      <c r="AI209" s="136"/>
      <c r="AJ209" s="136"/>
      <c r="AK209" s="136">
        <v>0</v>
      </c>
      <c r="AL209" s="136"/>
      <c r="AM209" s="136"/>
      <c r="AN209" s="136"/>
      <c r="AO209" s="136"/>
      <c r="AP209" s="136">
        <v>0</v>
      </c>
      <c r="AQ209" s="136"/>
      <c r="AR209" s="136"/>
      <c r="AS209" s="136"/>
      <c r="AT209" s="136"/>
      <c r="AU209" s="136">
        <v>0</v>
      </c>
      <c r="AV209" s="136"/>
      <c r="AW209" s="136"/>
      <c r="AX209" s="136"/>
      <c r="AY209" s="136"/>
      <c r="AZ209" s="136">
        <v>0</v>
      </c>
      <c r="BA209" s="136"/>
      <c r="BB209" s="136"/>
      <c r="BC209" s="136"/>
      <c r="BD209" s="136"/>
      <c r="BE209" s="136">
        <v>0</v>
      </c>
      <c r="BF209" s="136"/>
      <c r="BG209" s="136"/>
      <c r="BH209" s="136"/>
      <c r="BI209" s="136"/>
    </row>
    <row r="210" spans="1:64" s="29" customFormat="1" ht="11.5" x14ac:dyDescent="0.25">
      <c r="A210" s="106">
        <v>0</v>
      </c>
      <c r="B210" s="107"/>
      <c r="C210" s="107"/>
      <c r="D210" s="109" t="s">
        <v>199</v>
      </c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1"/>
      <c r="Q210" s="139"/>
      <c r="R210" s="139"/>
      <c r="S210" s="139"/>
      <c r="T210" s="139"/>
      <c r="U210" s="139"/>
      <c r="V210" s="106"/>
      <c r="W210" s="107"/>
      <c r="X210" s="107"/>
      <c r="Y210" s="107"/>
      <c r="Z210" s="107"/>
      <c r="AA210" s="107"/>
      <c r="AB210" s="107"/>
      <c r="AC210" s="107"/>
      <c r="AD210" s="107"/>
      <c r="AE210" s="108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</row>
    <row r="211" spans="1:64" s="28" customFormat="1" ht="32.5" customHeight="1" x14ac:dyDescent="0.25">
      <c r="A211" s="43">
        <v>6</v>
      </c>
      <c r="B211" s="44"/>
      <c r="C211" s="44"/>
      <c r="D211" s="37" t="s">
        <v>294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62" t="s">
        <v>200</v>
      </c>
      <c r="R211" s="62"/>
      <c r="S211" s="62"/>
      <c r="T211" s="62"/>
      <c r="U211" s="62"/>
      <c r="V211" s="43" t="s">
        <v>201</v>
      </c>
      <c r="W211" s="44"/>
      <c r="X211" s="44"/>
      <c r="Y211" s="44"/>
      <c r="Z211" s="44"/>
      <c r="AA211" s="44"/>
      <c r="AB211" s="44"/>
      <c r="AC211" s="44"/>
      <c r="AD211" s="44"/>
      <c r="AE211" s="45"/>
      <c r="AF211" s="136">
        <v>0</v>
      </c>
      <c r="AG211" s="136"/>
      <c r="AH211" s="136"/>
      <c r="AI211" s="136"/>
      <c r="AJ211" s="136"/>
      <c r="AK211" s="136">
        <v>0</v>
      </c>
      <c r="AL211" s="136"/>
      <c r="AM211" s="136"/>
      <c r="AN211" s="136"/>
      <c r="AO211" s="136"/>
      <c r="AP211" s="136">
        <v>0</v>
      </c>
      <c r="AQ211" s="136"/>
      <c r="AR211" s="136"/>
      <c r="AS211" s="136"/>
      <c r="AT211" s="136"/>
      <c r="AU211" s="136">
        <v>0</v>
      </c>
      <c r="AV211" s="136"/>
      <c r="AW211" s="136"/>
      <c r="AX211" s="136"/>
      <c r="AY211" s="136"/>
      <c r="AZ211" s="136">
        <v>0</v>
      </c>
      <c r="BA211" s="136"/>
      <c r="BB211" s="136"/>
      <c r="BC211" s="136"/>
      <c r="BD211" s="136"/>
      <c r="BE211" s="136">
        <v>0</v>
      </c>
      <c r="BF211" s="136"/>
      <c r="BG211" s="136"/>
      <c r="BH211" s="136"/>
      <c r="BI211" s="136"/>
    </row>
    <row r="212" spans="1:64" s="28" customFormat="1" ht="28" customHeight="1" x14ac:dyDescent="0.25">
      <c r="A212" s="43">
        <v>7</v>
      </c>
      <c r="B212" s="44"/>
      <c r="C212" s="44"/>
      <c r="D212" s="37" t="s">
        <v>295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62" t="s">
        <v>200</v>
      </c>
      <c r="R212" s="62"/>
      <c r="S212" s="62"/>
      <c r="T212" s="62"/>
      <c r="U212" s="62"/>
      <c r="V212" s="43" t="s">
        <v>201</v>
      </c>
      <c r="W212" s="44"/>
      <c r="X212" s="44"/>
      <c r="Y212" s="44"/>
      <c r="Z212" s="44"/>
      <c r="AA212" s="44"/>
      <c r="AB212" s="44"/>
      <c r="AC212" s="44"/>
      <c r="AD212" s="44"/>
      <c r="AE212" s="45"/>
      <c r="AF212" s="136">
        <v>0</v>
      </c>
      <c r="AG212" s="136"/>
      <c r="AH212" s="136"/>
      <c r="AI212" s="136"/>
      <c r="AJ212" s="136"/>
      <c r="AK212" s="136">
        <v>0</v>
      </c>
      <c r="AL212" s="136"/>
      <c r="AM212" s="136"/>
      <c r="AN212" s="136"/>
      <c r="AO212" s="136"/>
      <c r="AP212" s="136">
        <v>0</v>
      </c>
      <c r="AQ212" s="136"/>
      <c r="AR212" s="136"/>
      <c r="AS212" s="136"/>
      <c r="AT212" s="136"/>
      <c r="AU212" s="136">
        <v>0</v>
      </c>
      <c r="AV212" s="136"/>
      <c r="AW212" s="136"/>
      <c r="AX212" s="136"/>
      <c r="AY212" s="136"/>
      <c r="AZ212" s="136">
        <v>0</v>
      </c>
      <c r="BA212" s="136"/>
      <c r="BB212" s="136"/>
      <c r="BC212" s="136"/>
      <c r="BD212" s="136"/>
      <c r="BE212" s="136">
        <v>0</v>
      </c>
      <c r="BF212" s="136"/>
      <c r="BG212" s="136"/>
      <c r="BH212" s="136"/>
      <c r="BI212" s="136"/>
    </row>
    <row r="213" spans="1:64" s="28" customFormat="1" ht="51" customHeight="1" x14ac:dyDescent="0.25">
      <c r="A213" s="43">
        <v>8</v>
      </c>
      <c r="B213" s="44"/>
      <c r="C213" s="44"/>
      <c r="D213" s="37" t="s">
        <v>296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9"/>
      <c r="Q213" s="62" t="s">
        <v>200</v>
      </c>
      <c r="R213" s="62"/>
      <c r="S213" s="62"/>
      <c r="T213" s="62"/>
      <c r="U213" s="62"/>
      <c r="V213" s="43" t="s">
        <v>202</v>
      </c>
      <c r="W213" s="44"/>
      <c r="X213" s="44"/>
      <c r="Y213" s="44"/>
      <c r="Z213" s="44"/>
      <c r="AA213" s="44"/>
      <c r="AB213" s="44"/>
      <c r="AC213" s="44"/>
      <c r="AD213" s="44"/>
      <c r="AE213" s="45"/>
      <c r="AF213" s="136">
        <v>0</v>
      </c>
      <c r="AG213" s="136"/>
      <c r="AH213" s="136"/>
      <c r="AI213" s="136"/>
      <c r="AJ213" s="136"/>
      <c r="AK213" s="136">
        <v>0</v>
      </c>
      <c r="AL213" s="136"/>
      <c r="AM213" s="136"/>
      <c r="AN213" s="136"/>
      <c r="AO213" s="136"/>
      <c r="AP213" s="136">
        <v>0</v>
      </c>
      <c r="AQ213" s="136"/>
      <c r="AR213" s="136"/>
      <c r="AS213" s="136"/>
      <c r="AT213" s="136"/>
      <c r="AU213" s="136">
        <v>0</v>
      </c>
      <c r="AV213" s="136"/>
      <c r="AW213" s="136"/>
      <c r="AX213" s="136"/>
      <c r="AY213" s="136"/>
      <c r="AZ213" s="136">
        <v>0</v>
      </c>
      <c r="BA213" s="136"/>
      <c r="BB213" s="136"/>
      <c r="BC213" s="136"/>
      <c r="BD213" s="136"/>
      <c r="BE213" s="136">
        <v>0</v>
      </c>
      <c r="BF213" s="136"/>
      <c r="BG213" s="136"/>
      <c r="BH213" s="136"/>
      <c r="BI213" s="136"/>
    </row>
    <row r="214" spans="1:64" s="29" customFormat="1" ht="11.5" x14ac:dyDescent="0.25">
      <c r="A214" s="106">
        <v>0</v>
      </c>
      <c r="B214" s="107"/>
      <c r="C214" s="107"/>
      <c r="D214" s="109" t="s">
        <v>203</v>
      </c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1"/>
      <c r="Q214" s="139"/>
      <c r="R214" s="139"/>
      <c r="S214" s="139"/>
      <c r="T214" s="139"/>
      <c r="U214" s="139"/>
      <c r="V214" s="106"/>
      <c r="W214" s="107"/>
      <c r="X214" s="107"/>
      <c r="Y214" s="107"/>
      <c r="Z214" s="107"/>
      <c r="AA214" s="107"/>
      <c r="AB214" s="107"/>
      <c r="AC214" s="107"/>
      <c r="AD214" s="107"/>
      <c r="AE214" s="108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</row>
    <row r="215" spans="1:64" s="28" customFormat="1" ht="35.15" customHeight="1" x14ac:dyDescent="0.25">
      <c r="A215" s="43">
        <v>9</v>
      </c>
      <c r="B215" s="44"/>
      <c r="C215" s="44"/>
      <c r="D215" s="37" t="s">
        <v>204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9"/>
      <c r="Q215" s="62" t="s">
        <v>291</v>
      </c>
      <c r="R215" s="62"/>
      <c r="S215" s="62"/>
      <c r="T215" s="62"/>
      <c r="U215" s="62"/>
      <c r="V215" s="43" t="s">
        <v>205</v>
      </c>
      <c r="W215" s="44"/>
      <c r="X215" s="44"/>
      <c r="Y215" s="44"/>
      <c r="Z215" s="44"/>
      <c r="AA215" s="44"/>
      <c r="AB215" s="44"/>
      <c r="AC215" s="44"/>
      <c r="AD215" s="44"/>
      <c r="AE215" s="45"/>
      <c r="AF215" s="136">
        <v>0</v>
      </c>
      <c r="AG215" s="136"/>
      <c r="AH215" s="136"/>
      <c r="AI215" s="136"/>
      <c r="AJ215" s="136"/>
      <c r="AK215" s="136">
        <v>0</v>
      </c>
      <c r="AL215" s="136"/>
      <c r="AM215" s="136"/>
      <c r="AN215" s="136"/>
      <c r="AO215" s="136"/>
      <c r="AP215" s="136">
        <v>0</v>
      </c>
      <c r="AQ215" s="136"/>
      <c r="AR215" s="136"/>
      <c r="AS215" s="136"/>
      <c r="AT215" s="136"/>
      <c r="AU215" s="136">
        <v>0</v>
      </c>
      <c r="AV215" s="136"/>
      <c r="AW215" s="136"/>
      <c r="AX215" s="136"/>
      <c r="AY215" s="136"/>
      <c r="AZ215" s="136">
        <v>0</v>
      </c>
      <c r="BA215" s="136"/>
      <c r="BB215" s="136"/>
      <c r="BC215" s="136"/>
      <c r="BD215" s="136"/>
      <c r="BE215" s="136">
        <v>0</v>
      </c>
      <c r="BF215" s="136"/>
      <c r="BG215" s="136"/>
      <c r="BH215" s="136"/>
      <c r="BI215" s="136"/>
    </row>
    <row r="216" spans="1:64" s="28" customFormat="1" ht="33.65" customHeight="1" x14ac:dyDescent="0.25">
      <c r="A216" s="43">
        <v>10</v>
      </c>
      <c r="B216" s="44"/>
      <c r="C216" s="44"/>
      <c r="D216" s="37" t="s">
        <v>297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9"/>
      <c r="Q216" s="62" t="s">
        <v>291</v>
      </c>
      <c r="R216" s="62"/>
      <c r="S216" s="62"/>
      <c r="T216" s="62"/>
      <c r="U216" s="62"/>
      <c r="V216" s="43" t="s">
        <v>206</v>
      </c>
      <c r="W216" s="44"/>
      <c r="X216" s="44"/>
      <c r="Y216" s="44"/>
      <c r="Z216" s="44"/>
      <c r="AA216" s="44"/>
      <c r="AB216" s="44"/>
      <c r="AC216" s="44"/>
      <c r="AD216" s="44"/>
      <c r="AE216" s="45"/>
      <c r="AF216" s="136">
        <v>0</v>
      </c>
      <c r="AG216" s="136"/>
      <c r="AH216" s="136"/>
      <c r="AI216" s="136"/>
      <c r="AJ216" s="136"/>
      <c r="AK216" s="136">
        <v>0</v>
      </c>
      <c r="AL216" s="136"/>
      <c r="AM216" s="136"/>
      <c r="AN216" s="136"/>
      <c r="AO216" s="136"/>
      <c r="AP216" s="136">
        <v>0</v>
      </c>
      <c r="AQ216" s="136"/>
      <c r="AR216" s="136"/>
      <c r="AS216" s="136"/>
      <c r="AT216" s="136"/>
      <c r="AU216" s="136">
        <v>0</v>
      </c>
      <c r="AV216" s="136"/>
      <c r="AW216" s="136"/>
      <c r="AX216" s="136"/>
      <c r="AY216" s="136"/>
      <c r="AZ216" s="136">
        <v>0</v>
      </c>
      <c r="BA216" s="136"/>
      <c r="BB216" s="136"/>
      <c r="BC216" s="136"/>
      <c r="BD216" s="136"/>
      <c r="BE216" s="136">
        <v>0</v>
      </c>
      <c r="BF216" s="136"/>
      <c r="BG216" s="136"/>
      <c r="BH216" s="136"/>
      <c r="BI216" s="136"/>
    </row>
    <row r="217" spans="1:64" s="28" customFormat="1" ht="44.5" customHeight="1" x14ac:dyDescent="0.25">
      <c r="A217" s="43">
        <v>11</v>
      </c>
      <c r="B217" s="44"/>
      <c r="C217" s="44"/>
      <c r="D217" s="37" t="s">
        <v>207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9"/>
      <c r="Q217" s="62" t="s">
        <v>291</v>
      </c>
      <c r="R217" s="62"/>
      <c r="S217" s="62"/>
      <c r="T217" s="62"/>
      <c r="U217" s="62"/>
      <c r="V217" s="43" t="s">
        <v>206</v>
      </c>
      <c r="W217" s="44"/>
      <c r="X217" s="44"/>
      <c r="Y217" s="44"/>
      <c r="Z217" s="44"/>
      <c r="AA217" s="44"/>
      <c r="AB217" s="44"/>
      <c r="AC217" s="44"/>
      <c r="AD217" s="44"/>
      <c r="AE217" s="45"/>
      <c r="AF217" s="136">
        <v>0</v>
      </c>
      <c r="AG217" s="136"/>
      <c r="AH217" s="136"/>
      <c r="AI217" s="136"/>
      <c r="AJ217" s="136"/>
      <c r="AK217" s="136">
        <v>0</v>
      </c>
      <c r="AL217" s="136"/>
      <c r="AM217" s="136"/>
      <c r="AN217" s="136"/>
      <c r="AO217" s="136"/>
      <c r="AP217" s="136">
        <v>0</v>
      </c>
      <c r="AQ217" s="136"/>
      <c r="AR217" s="136"/>
      <c r="AS217" s="136"/>
      <c r="AT217" s="136"/>
      <c r="AU217" s="136">
        <v>0</v>
      </c>
      <c r="AV217" s="136"/>
      <c r="AW217" s="136"/>
      <c r="AX217" s="136"/>
      <c r="AY217" s="136"/>
      <c r="AZ217" s="136">
        <v>0</v>
      </c>
      <c r="BA217" s="136"/>
      <c r="BB217" s="136"/>
      <c r="BC217" s="136"/>
      <c r="BD217" s="136"/>
      <c r="BE217" s="136">
        <v>0</v>
      </c>
      <c r="BF217" s="136"/>
      <c r="BG217" s="136"/>
      <c r="BH217" s="136"/>
      <c r="BI217" s="136"/>
    </row>
    <row r="218" spans="1:64" s="29" customFormat="1" ht="11.5" x14ac:dyDescent="0.25">
      <c r="A218" s="106">
        <v>0</v>
      </c>
      <c r="B218" s="107"/>
      <c r="C218" s="107"/>
      <c r="D218" s="109" t="s">
        <v>208</v>
      </c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1"/>
      <c r="Q218" s="139"/>
      <c r="R218" s="139"/>
      <c r="S218" s="139"/>
      <c r="T218" s="139"/>
      <c r="U218" s="139"/>
      <c r="V218" s="106"/>
      <c r="W218" s="107"/>
      <c r="X218" s="107"/>
      <c r="Y218" s="107"/>
      <c r="Z218" s="107"/>
      <c r="AA218" s="107"/>
      <c r="AB218" s="107"/>
      <c r="AC218" s="107"/>
      <c r="AD218" s="107"/>
      <c r="AE218" s="108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</row>
    <row r="219" spans="1:64" s="28" customFormat="1" ht="59.15" customHeight="1" x14ac:dyDescent="0.25">
      <c r="A219" s="43">
        <v>12</v>
      </c>
      <c r="B219" s="44"/>
      <c r="C219" s="44"/>
      <c r="D219" s="37" t="s">
        <v>209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9"/>
      <c r="Q219" s="62" t="s">
        <v>210</v>
      </c>
      <c r="R219" s="62"/>
      <c r="S219" s="62"/>
      <c r="T219" s="62"/>
      <c r="U219" s="62"/>
      <c r="V219" s="43" t="s">
        <v>206</v>
      </c>
      <c r="W219" s="44"/>
      <c r="X219" s="44"/>
      <c r="Y219" s="44"/>
      <c r="Z219" s="44"/>
      <c r="AA219" s="44"/>
      <c r="AB219" s="44"/>
      <c r="AC219" s="44"/>
      <c r="AD219" s="44"/>
      <c r="AE219" s="45"/>
      <c r="AF219" s="136">
        <v>0</v>
      </c>
      <c r="AG219" s="136"/>
      <c r="AH219" s="136"/>
      <c r="AI219" s="136"/>
      <c r="AJ219" s="136"/>
      <c r="AK219" s="136">
        <v>0</v>
      </c>
      <c r="AL219" s="136"/>
      <c r="AM219" s="136"/>
      <c r="AN219" s="136"/>
      <c r="AO219" s="136"/>
      <c r="AP219" s="136">
        <v>0</v>
      </c>
      <c r="AQ219" s="136"/>
      <c r="AR219" s="136"/>
      <c r="AS219" s="136"/>
      <c r="AT219" s="136"/>
      <c r="AU219" s="136">
        <v>0</v>
      </c>
      <c r="AV219" s="136"/>
      <c r="AW219" s="136"/>
      <c r="AX219" s="136"/>
      <c r="AY219" s="136"/>
      <c r="AZ219" s="136">
        <v>0</v>
      </c>
      <c r="BA219" s="136"/>
      <c r="BB219" s="136"/>
      <c r="BC219" s="136"/>
      <c r="BD219" s="136"/>
      <c r="BE219" s="136">
        <v>0</v>
      </c>
      <c r="BF219" s="136"/>
      <c r="BG219" s="136"/>
      <c r="BH219" s="136"/>
      <c r="BI219" s="136"/>
    </row>
    <row r="220" spans="1:64" s="28" customFormat="1" ht="53.15" customHeight="1" x14ac:dyDescent="0.25">
      <c r="A220" s="43">
        <v>13</v>
      </c>
      <c r="B220" s="44"/>
      <c r="C220" s="44"/>
      <c r="D220" s="37" t="s">
        <v>211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9"/>
      <c r="Q220" s="62" t="s">
        <v>210</v>
      </c>
      <c r="R220" s="62"/>
      <c r="S220" s="62"/>
      <c r="T220" s="62"/>
      <c r="U220" s="62"/>
      <c r="V220" s="43" t="s">
        <v>206</v>
      </c>
      <c r="W220" s="44"/>
      <c r="X220" s="44"/>
      <c r="Y220" s="44"/>
      <c r="Z220" s="44"/>
      <c r="AA220" s="44"/>
      <c r="AB220" s="44"/>
      <c r="AC220" s="44"/>
      <c r="AD220" s="44"/>
      <c r="AE220" s="45"/>
      <c r="AF220" s="136">
        <v>0</v>
      </c>
      <c r="AG220" s="136"/>
      <c r="AH220" s="136"/>
      <c r="AI220" s="136"/>
      <c r="AJ220" s="136"/>
      <c r="AK220" s="136">
        <v>0</v>
      </c>
      <c r="AL220" s="136"/>
      <c r="AM220" s="136"/>
      <c r="AN220" s="136"/>
      <c r="AO220" s="136"/>
      <c r="AP220" s="136">
        <v>0</v>
      </c>
      <c r="AQ220" s="136"/>
      <c r="AR220" s="136"/>
      <c r="AS220" s="136"/>
      <c r="AT220" s="136"/>
      <c r="AU220" s="136">
        <v>0</v>
      </c>
      <c r="AV220" s="136"/>
      <c r="AW220" s="136"/>
      <c r="AX220" s="136"/>
      <c r="AY220" s="136"/>
      <c r="AZ220" s="136">
        <v>0</v>
      </c>
      <c r="BA220" s="136"/>
      <c r="BB220" s="136"/>
      <c r="BC220" s="136"/>
      <c r="BD220" s="136"/>
      <c r="BE220" s="136">
        <v>0</v>
      </c>
      <c r="BF220" s="136"/>
      <c r="BG220" s="136"/>
      <c r="BH220" s="136"/>
      <c r="BI220" s="136"/>
    </row>
    <row r="221" spans="1:64" s="28" customFormat="1" ht="28" customHeight="1" x14ac:dyDescent="0.25">
      <c r="A221" s="43">
        <v>14</v>
      </c>
      <c r="B221" s="44"/>
      <c r="C221" s="44"/>
      <c r="D221" s="37" t="s">
        <v>212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9"/>
      <c r="Q221" s="62" t="s">
        <v>210</v>
      </c>
      <c r="R221" s="62"/>
      <c r="S221" s="62"/>
      <c r="T221" s="62"/>
      <c r="U221" s="62"/>
      <c r="V221" s="43" t="s">
        <v>206</v>
      </c>
      <c r="W221" s="44"/>
      <c r="X221" s="44"/>
      <c r="Y221" s="44"/>
      <c r="Z221" s="44"/>
      <c r="AA221" s="44"/>
      <c r="AB221" s="44"/>
      <c r="AC221" s="44"/>
      <c r="AD221" s="44"/>
      <c r="AE221" s="45"/>
      <c r="AF221" s="136">
        <v>0</v>
      </c>
      <c r="AG221" s="136"/>
      <c r="AH221" s="136"/>
      <c r="AI221" s="136"/>
      <c r="AJ221" s="136"/>
      <c r="AK221" s="136">
        <v>0</v>
      </c>
      <c r="AL221" s="136"/>
      <c r="AM221" s="136"/>
      <c r="AN221" s="136"/>
      <c r="AO221" s="136"/>
      <c r="AP221" s="136">
        <v>0</v>
      </c>
      <c r="AQ221" s="136"/>
      <c r="AR221" s="136"/>
      <c r="AS221" s="136"/>
      <c r="AT221" s="136"/>
      <c r="AU221" s="136">
        <v>0</v>
      </c>
      <c r="AV221" s="136"/>
      <c r="AW221" s="136"/>
      <c r="AX221" s="136"/>
      <c r="AY221" s="136"/>
      <c r="AZ221" s="136">
        <v>0</v>
      </c>
      <c r="BA221" s="136"/>
      <c r="BB221" s="136"/>
      <c r="BC221" s="136"/>
      <c r="BD221" s="136"/>
      <c r="BE221" s="136">
        <v>0</v>
      </c>
      <c r="BF221" s="136"/>
      <c r="BG221" s="136"/>
      <c r="BH221" s="136"/>
      <c r="BI221" s="136"/>
    </row>
    <row r="222" spans="1:64" s="28" customFormat="1" ht="28" customHeight="1" x14ac:dyDescent="0.25">
      <c r="A222" s="43">
        <v>15</v>
      </c>
      <c r="B222" s="44"/>
      <c r="C222" s="44"/>
      <c r="D222" s="37" t="s">
        <v>213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9"/>
      <c r="Q222" s="62" t="s">
        <v>210</v>
      </c>
      <c r="R222" s="62"/>
      <c r="S222" s="62"/>
      <c r="T222" s="62"/>
      <c r="U222" s="62"/>
      <c r="V222" s="43" t="s">
        <v>206</v>
      </c>
      <c r="W222" s="44"/>
      <c r="X222" s="44"/>
      <c r="Y222" s="44"/>
      <c r="Z222" s="44"/>
      <c r="AA222" s="44"/>
      <c r="AB222" s="44"/>
      <c r="AC222" s="44"/>
      <c r="AD222" s="44"/>
      <c r="AE222" s="45"/>
      <c r="AF222" s="136">
        <v>0</v>
      </c>
      <c r="AG222" s="136"/>
      <c r="AH222" s="136"/>
      <c r="AI222" s="136"/>
      <c r="AJ222" s="136"/>
      <c r="AK222" s="136">
        <v>0</v>
      </c>
      <c r="AL222" s="136"/>
      <c r="AM222" s="136"/>
      <c r="AN222" s="136"/>
      <c r="AO222" s="136"/>
      <c r="AP222" s="136">
        <v>0</v>
      </c>
      <c r="AQ222" s="136"/>
      <c r="AR222" s="136"/>
      <c r="AS222" s="136"/>
      <c r="AT222" s="136"/>
      <c r="AU222" s="136">
        <v>0</v>
      </c>
      <c r="AV222" s="136"/>
      <c r="AW222" s="136"/>
      <c r="AX222" s="136"/>
      <c r="AY222" s="136"/>
      <c r="AZ222" s="136">
        <v>0</v>
      </c>
      <c r="BA222" s="136"/>
      <c r="BB222" s="136"/>
      <c r="BC222" s="136"/>
      <c r="BD222" s="136"/>
      <c r="BE222" s="136">
        <v>0</v>
      </c>
      <c r="BF222" s="136"/>
      <c r="BG222" s="136"/>
      <c r="BH222" s="136"/>
      <c r="BI222" s="136"/>
    </row>
    <row r="224" spans="1:64" ht="14.25" customHeight="1" x14ac:dyDescent="0.25">
      <c r="A224" s="52" t="s">
        <v>123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</row>
    <row r="225" spans="1:79" ht="15" customHeight="1" x14ac:dyDescent="0.25">
      <c r="A225" s="55" t="s">
        <v>227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9" s="27" customFormat="1" ht="13" customHeight="1" x14ac:dyDescent="0.25">
      <c r="A226" s="56" t="s">
        <v>19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8"/>
      <c r="U226" s="43" t="s">
        <v>228</v>
      </c>
      <c r="V226" s="44"/>
      <c r="W226" s="44"/>
      <c r="X226" s="44"/>
      <c r="Y226" s="44"/>
      <c r="Z226" s="44"/>
      <c r="AA226" s="44"/>
      <c r="AB226" s="44"/>
      <c r="AC226" s="44"/>
      <c r="AD226" s="45"/>
      <c r="AE226" s="62" t="s">
        <v>231</v>
      </c>
      <c r="AF226" s="62"/>
      <c r="AG226" s="62"/>
      <c r="AH226" s="62"/>
      <c r="AI226" s="62"/>
      <c r="AJ226" s="62"/>
      <c r="AK226" s="62"/>
      <c r="AL226" s="62"/>
      <c r="AM226" s="62"/>
      <c r="AN226" s="62"/>
      <c r="AO226" s="62" t="s">
        <v>238</v>
      </c>
      <c r="AP226" s="62"/>
      <c r="AQ226" s="62"/>
      <c r="AR226" s="62"/>
      <c r="AS226" s="62"/>
      <c r="AT226" s="62"/>
      <c r="AU226" s="62"/>
      <c r="AV226" s="62"/>
      <c r="AW226" s="62"/>
      <c r="AX226" s="62"/>
      <c r="AY226" s="62" t="s">
        <v>249</v>
      </c>
      <c r="AZ226" s="62"/>
      <c r="BA226" s="62"/>
      <c r="BB226" s="62"/>
      <c r="BC226" s="62"/>
      <c r="BD226" s="62"/>
      <c r="BE226" s="62"/>
      <c r="BF226" s="62"/>
      <c r="BG226" s="62"/>
      <c r="BH226" s="62"/>
      <c r="BI226" s="62" t="s">
        <v>254</v>
      </c>
      <c r="BJ226" s="62"/>
      <c r="BK226" s="62"/>
      <c r="BL226" s="62"/>
      <c r="BM226" s="62"/>
      <c r="BN226" s="62"/>
      <c r="BO226" s="62"/>
      <c r="BP226" s="62"/>
      <c r="BQ226" s="62"/>
      <c r="BR226" s="62"/>
    </row>
    <row r="227" spans="1:79" s="27" customFormat="1" ht="23.15" customHeight="1" x14ac:dyDescent="0.25">
      <c r="A227" s="59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1"/>
      <c r="U227" s="62" t="s">
        <v>4</v>
      </c>
      <c r="V227" s="62"/>
      <c r="W227" s="62"/>
      <c r="X227" s="62"/>
      <c r="Y227" s="62"/>
      <c r="Z227" s="62" t="s">
        <v>3</v>
      </c>
      <c r="AA227" s="62"/>
      <c r="AB227" s="62"/>
      <c r="AC227" s="62"/>
      <c r="AD227" s="62"/>
      <c r="AE227" s="62" t="s">
        <v>4</v>
      </c>
      <c r="AF227" s="62"/>
      <c r="AG227" s="62"/>
      <c r="AH227" s="62"/>
      <c r="AI227" s="62"/>
      <c r="AJ227" s="62" t="s">
        <v>3</v>
      </c>
      <c r="AK227" s="62"/>
      <c r="AL227" s="62"/>
      <c r="AM227" s="62"/>
      <c r="AN227" s="62"/>
      <c r="AO227" s="62" t="s">
        <v>4</v>
      </c>
      <c r="AP227" s="62"/>
      <c r="AQ227" s="62"/>
      <c r="AR227" s="62"/>
      <c r="AS227" s="62"/>
      <c r="AT227" s="62" t="s">
        <v>3</v>
      </c>
      <c r="AU227" s="62"/>
      <c r="AV227" s="62"/>
      <c r="AW227" s="62"/>
      <c r="AX227" s="62"/>
      <c r="AY227" s="62" t="s">
        <v>4</v>
      </c>
      <c r="AZ227" s="62"/>
      <c r="BA227" s="62"/>
      <c r="BB227" s="62"/>
      <c r="BC227" s="62"/>
      <c r="BD227" s="62" t="s">
        <v>3</v>
      </c>
      <c r="BE227" s="62"/>
      <c r="BF227" s="62"/>
      <c r="BG227" s="62"/>
      <c r="BH227" s="62"/>
      <c r="BI227" s="62" t="s">
        <v>4</v>
      </c>
      <c r="BJ227" s="62"/>
      <c r="BK227" s="62"/>
      <c r="BL227" s="62"/>
      <c r="BM227" s="62"/>
      <c r="BN227" s="62" t="s">
        <v>3</v>
      </c>
      <c r="BO227" s="62"/>
      <c r="BP227" s="62"/>
      <c r="BQ227" s="62"/>
      <c r="BR227" s="62"/>
    </row>
    <row r="228" spans="1:79" s="27" customFormat="1" ht="15" customHeight="1" x14ac:dyDescent="0.25">
      <c r="A228" s="43">
        <v>1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5"/>
      <c r="U228" s="62">
        <v>2</v>
      </c>
      <c r="V228" s="62"/>
      <c r="W228" s="62"/>
      <c r="X228" s="62"/>
      <c r="Y228" s="62"/>
      <c r="Z228" s="62">
        <v>3</v>
      </c>
      <c r="AA228" s="62"/>
      <c r="AB228" s="62"/>
      <c r="AC228" s="62"/>
      <c r="AD228" s="62"/>
      <c r="AE228" s="62">
        <v>4</v>
      </c>
      <c r="AF228" s="62"/>
      <c r="AG228" s="62"/>
      <c r="AH228" s="62"/>
      <c r="AI228" s="62"/>
      <c r="AJ228" s="62">
        <v>5</v>
      </c>
      <c r="AK228" s="62"/>
      <c r="AL228" s="62"/>
      <c r="AM228" s="62"/>
      <c r="AN228" s="62"/>
      <c r="AO228" s="62">
        <v>6</v>
      </c>
      <c r="AP228" s="62"/>
      <c r="AQ228" s="62"/>
      <c r="AR228" s="62"/>
      <c r="AS228" s="62"/>
      <c r="AT228" s="62">
        <v>7</v>
      </c>
      <c r="AU228" s="62"/>
      <c r="AV228" s="62"/>
      <c r="AW228" s="62"/>
      <c r="AX228" s="62"/>
      <c r="AY228" s="62">
        <v>8</v>
      </c>
      <c r="AZ228" s="62"/>
      <c r="BA228" s="62"/>
      <c r="BB228" s="62"/>
      <c r="BC228" s="62"/>
      <c r="BD228" s="62">
        <v>9</v>
      </c>
      <c r="BE228" s="62"/>
      <c r="BF228" s="62"/>
      <c r="BG228" s="62"/>
      <c r="BH228" s="62"/>
      <c r="BI228" s="62">
        <v>10</v>
      </c>
      <c r="BJ228" s="62"/>
      <c r="BK228" s="62"/>
      <c r="BL228" s="62"/>
      <c r="BM228" s="62"/>
      <c r="BN228" s="62">
        <v>11</v>
      </c>
      <c r="BO228" s="62"/>
      <c r="BP228" s="62"/>
      <c r="BQ228" s="62"/>
      <c r="BR228" s="62"/>
    </row>
    <row r="229" spans="1:79" s="27" customFormat="1" ht="15.75" hidden="1" customHeight="1" x14ac:dyDescent="0.25">
      <c r="A229" s="43" t="s">
        <v>56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5"/>
      <c r="U229" s="62" t="s">
        <v>64</v>
      </c>
      <c r="V229" s="62"/>
      <c r="W229" s="62"/>
      <c r="X229" s="62"/>
      <c r="Y229" s="62"/>
      <c r="Z229" s="142" t="s">
        <v>65</v>
      </c>
      <c r="AA229" s="142"/>
      <c r="AB229" s="142"/>
      <c r="AC229" s="142"/>
      <c r="AD229" s="142"/>
      <c r="AE229" s="62" t="s">
        <v>66</v>
      </c>
      <c r="AF229" s="62"/>
      <c r="AG229" s="62"/>
      <c r="AH229" s="62"/>
      <c r="AI229" s="62"/>
      <c r="AJ229" s="142" t="s">
        <v>67</v>
      </c>
      <c r="AK229" s="142"/>
      <c r="AL229" s="142"/>
      <c r="AM229" s="142"/>
      <c r="AN229" s="142"/>
      <c r="AO229" s="62" t="s">
        <v>57</v>
      </c>
      <c r="AP229" s="62"/>
      <c r="AQ229" s="62"/>
      <c r="AR229" s="62"/>
      <c r="AS229" s="62"/>
      <c r="AT229" s="142" t="s">
        <v>58</v>
      </c>
      <c r="AU229" s="142"/>
      <c r="AV229" s="142"/>
      <c r="AW229" s="142"/>
      <c r="AX229" s="142"/>
      <c r="AY229" s="62" t="s">
        <v>59</v>
      </c>
      <c r="AZ229" s="62"/>
      <c r="BA229" s="62"/>
      <c r="BB229" s="62"/>
      <c r="BC229" s="62"/>
      <c r="BD229" s="142" t="s">
        <v>60</v>
      </c>
      <c r="BE229" s="142"/>
      <c r="BF229" s="142"/>
      <c r="BG229" s="142"/>
      <c r="BH229" s="142"/>
      <c r="BI229" s="62" t="s">
        <v>61</v>
      </c>
      <c r="BJ229" s="62"/>
      <c r="BK229" s="62"/>
      <c r="BL229" s="62"/>
      <c r="BM229" s="62"/>
      <c r="BN229" s="142" t="s">
        <v>62</v>
      </c>
      <c r="BO229" s="142"/>
      <c r="BP229" s="142"/>
      <c r="BQ229" s="142"/>
      <c r="BR229" s="142"/>
      <c r="CA229" s="27" t="s">
        <v>41</v>
      </c>
    </row>
    <row r="230" spans="1:79" s="29" customFormat="1" ht="12.75" customHeight="1" x14ac:dyDescent="0.25">
      <c r="A230" s="37" t="s">
        <v>302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9"/>
      <c r="U230" s="141">
        <f>7312944+4954097+5105831+2872898</f>
        <v>20245770</v>
      </c>
      <c r="V230" s="141"/>
      <c r="W230" s="141"/>
      <c r="X230" s="141"/>
      <c r="Y230" s="141"/>
      <c r="Z230" s="141">
        <f>28456+491280</f>
        <v>519736</v>
      </c>
      <c r="AA230" s="141"/>
      <c r="AB230" s="141"/>
      <c r="AC230" s="141"/>
      <c r="AD230" s="141"/>
      <c r="AE230" s="141">
        <f>9103890+11201105+5614300+3480606</f>
        <v>29399901</v>
      </c>
      <c r="AF230" s="141"/>
      <c r="AG230" s="141"/>
      <c r="AH230" s="141"/>
      <c r="AI230" s="141"/>
      <c r="AJ230" s="141">
        <f>47458+590324</f>
        <v>637782</v>
      </c>
      <c r="AK230" s="141"/>
      <c r="AL230" s="141"/>
      <c r="AM230" s="141"/>
      <c r="AN230" s="141"/>
      <c r="AO230" s="141">
        <f>9118194+10043615+5742325+2683953</f>
        <v>27588087</v>
      </c>
      <c r="AP230" s="141"/>
      <c r="AQ230" s="141"/>
      <c r="AR230" s="141"/>
      <c r="AS230" s="141"/>
      <c r="AT230" s="141">
        <f>47458+564112</f>
        <v>611570</v>
      </c>
      <c r="AU230" s="141"/>
      <c r="AV230" s="141"/>
      <c r="AW230" s="141"/>
      <c r="AX230" s="141"/>
      <c r="AY230" s="141">
        <v>0</v>
      </c>
      <c r="AZ230" s="141"/>
      <c r="BA230" s="141"/>
      <c r="BB230" s="141"/>
      <c r="BC230" s="141"/>
      <c r="BD230" s="141">
        <v>0</v>
      </c>
      <c r="BE230" s="141"/>
      <c r="BF230" s="141"/>
      <c r="BG230" s="141"/>
      <c r="BH230" s="141"/>
      <c r="BI230" s="141">
        <v>0</v>
      </c>
      <c r="BJ230" s="141"/>
      <c r="BK230" s="141"/>
      <c r="BL230" s="141"/>
      <c r="BM230" s="141"/>
      <c r="BN230" s="141">
        <v>0</v>
      </c>
      <c r="BO230" s="141"/>
      <c r="BP230" s="141"/>
      <c r="BQ230" s="141"/>
      <c r="BR230" s="141"/>
      <c r="CA230" s="29" t="s">
        <v>42</v>
      </c>
    </row>
    <row r="231" spans="1:79" s="29" customFormat="1" ht="12.75" customHeight="1" x14ac:dyDescent="0.25">
      <c r="A231" s="37" t="s">
        <v>303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9"/>
      <c r="U231" s="141">
        <f>1659658+497359+4195591+199728</f>
        <v>6552336</v>
      </c>
      <c r="V231" s="141"/>
      <c r="W231" s="141"/>
      <c r="X231" s="141"/>
      <c r="Y231" s="141"/>
      <c r="Z231" s="141">
        <v>22989</v>
      </c>
      <c r="AA231" s="141"/>
      <c r="AB231" s="141"/>
      <c r="AC231" s="141"/>
      <c r="AD231" s="141"/>
      <c r="AE231" s="141">
        <f>2403254+432847+4472132+335293+122061</f>
        <v>7765587</v>
      </c>
      <c r="AF231" s="141"/>
      <c r="AG231" s="141"/>
      <c r="AH231" s="141"/>
      <c r="AI231" s="141"/>
      <c r="AJ231" s="141">
        <v>0</v>
      </c>
      <c r="AK231" s="141"/>
      <c r="AL231" s="141"/>
      <c r="AM231" s="141"/>
      <c r="AN231" s="141"/>
      <c r="AO231" s="141">
        <f>2425094+846551+4506422+1315080+91551+400000</f>
        <v>9584698</v>
      </c>
      <c r="AP231" s="141"/>
      <c r="AQ231" s="141"/>
      <c r="AR231" s="141"/>
      <c r="AS231" s="141"/>
      <c r="AT231" s="141">
        <v>0</v>
      </c>
      <c r="AU231" s="141"/>
      <c r="AV231" s="141"/>
      <c r="AW231" s="141"/>
      <c r="AX231" s="141"/>
      <c r="AY231" s="141">
        <v>0</v>
      </c>
      <c r="AZ231" s="141"/>
      <c r="BA231" s="141"/>
      <c r="BB231" s="141"/>
      <c r="BC231" s="141"/>
      <c r="BD231" s="141">
        <v>0</v>
      </c>
      <c r="BE231" s="141"/>
      <c r="BF231" s="141"/>
      <c r="BG231" s="141"/>
      <c r="BH231" s="141"/>
      <c r="BI231" s="141">
        <v>0</v>
      </c>
      <c r="BJ231" s="141"/>
      <c r="BK231" s="141"/>
      <c r="BL231" s="141"/>
      <c r="BM231" s="141"/>
      <c r="BN231" s="141">
        <v>0</v>
      </c>
      <c r="BO231" s="141"/>
      <c r="BP231" s="141"/>
      <c r="BQ231" s="141"/>
      <c r="BR231" s="141"/>
    </row>
    <row r="232" spans="1:79" s="28" customFormat="1" ht="13" customHeight="1" x14ac:dyDescent="0.25">
      <c r="A232" s="37" t="s">
        <v>214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9"/>
      <c r="U232" s="141">
        <f>2146885+446009+403238</f>
        <v>2996132</v>
      </c>
      <c r="V232" s="141"/>
      <c r="W232" s="141"/>
      <c r="X232" s="141"/>
      <c r="Y232" s="141"/>
      <c r="Z232" s="141">
        <f>175112+74940</f>
        <v>250052</v>
      </c>
      <c r="AA232" s="141"/>
      <c r="AB232" s="141"/>
      <c r="AC232" s="141"/>
      <c r="AD232" s="141"/>
      <c r="AE232" s="141">
        <f>880536+197334+407567+156740</f>
        <v>1642177</v>
      </c>
      <c r="AF232" s="141"/>
      <c r="AG232" s="141"/>
      <c r="AH232" s="141"/>
      <c r="AI232" s="141"/>
      <c r="AJ232" s="141">
        <f>194707+19000</f>
        <v>213707</v>
      </c>
      <c r="AK232" s="141"/>
      <c r="AL232" s="141"/>
      <c r="AM232" s="141"/>
      <c r="AN232" s="141"/>
      <c r="AO232" s="141">
        <f>1297358+1055661+406900+90089+227581</f>
        <v>3077589</v>
      </c>
      <c r="AP232" s="141"/>
      <c r="AQ232" s="141"/>
      <c r="AR232" s="141"/>
      <c r="AS232" s="141"/>
      <c r="AT232" s="141">
        <f>194707+38626</f>
        <v>233333</v>
      </c>
      <c r="AU232" s="141"/>
      <c r="AV232" s="141"/>
      <c r="AW232" s="141"/>
      <c r="AX232" s="141"/>
      <c r="AY232" s="141">
        <v>0</v>
      </c>
      <c r="AZ232" s="141"/>
      <c r="BA232" s="141"/>
      <c r="BB232" s="141"/>
      <c r="BC232" s="141"/>
      <c r="BD232" s="141">
        <v>0</v>
      </c>
      <c r="BE232" s="141"/>
      <c r="BF232" s="141"/>
      <c r="BG232" s="141"/>
      <c r="BH232" s="141"/>
      <c r="BI232" s="141">
        <v>0</v>
      </c>
      <c r="BJ232" s="141"/>
      <c r="BK232" s="141"/>
      <c r="BL232" s="141"/>
      <c r="BM232" s="141"/>
      <c r="BN232" s="141">
        <v>0</v>
      </c>
      <c r="BO232" s="141"/>
      <c r="BP232" s="141"/>
      <c r="BQ232" s="141"/>
      <c r="BR232" s="141"/>
    </row>
    <row r="233" spans="1:79" s="29" customFormat="1" ht="25" customHeight="1" x14ac:dyDescent="0.25">
      <c r="A233" s="37" t="s">
        <v>304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9"/>
      <c r="U233" s="141">
        <f>363231+283659+300862+116949</f>
        <v>1064701</v>
      </c>
      <c r="V233" s="141"/>
      <c r="W233" s="141"/>
      <c r="X233" s="141"/>
      <c r="Y233" s="141"/>
      <c r="Z233" s="141">
        <v>11170</v>
      </c>
      <c r="AA233" s="141"/>
      <c r="AB233" s="141"/>
      <c r="AC233" s="141"/>
      <c r="AD233" s="141"/>
      <c r="AE233" s="141">
        <f>450700+367320+316950+174155</f>
        <v>1309125</v>
      </c>
      <c r="AF233" s="141"/>
      <c r="AG233" s="141"/>
      <c r="AH233" s="141"/>
      <c r="AI233" s="141"/>
      <c r="AJ233" s="141">
        <v>11291</v>
      </c>
      <c r="AK233" s="141"/>
      <c r="AL233" s="141"/>
      <c r="AM233" s="141"/>
      <c r="AN233" s="141"/>
      <c r="AO233" s="141">
        <f>444560+584614+322038+180179</f>
        <v>1531391</v>
      </c>
      <c r="AP233" s="141"/>
      <c r="AQ233" s="141"/>
      <c r="AR233" s="141"/>
      <c r="AS233" s="141"/>
      <c r="AT233" s="141">
        <v>17877</v>
      </c>
      <c r="AU233" s="141"/>
      <c r="AV233" s="141"/>
      <c r="AW233" s="141"/>
      <c r="AX233" s="141"/>
      <c r="AY233" s="141">
        <v>0</v>
      </c>
      <c r="AZ233" s="141"/>
      <c r="BA233" s="141"/>
      <c r="BB233" s="141"/>
      <c r="BC233" s="141"/>
      <c r="BD233" s="141">
        <v>0</v>
      </c>
      <c r="BE233" s="141"/>
      <c r="BF233" s="141"/>
      <c r="BG233" s="141"/>
      <c r="BH233" s="141"/>
      <c r="BI233" s="141">
        <v>0</v>
      </c>
      <c r="BJ233" s="141"/>
      <c r="BK233" s="141"/>
      <c r="BL233" s="141"/>
      <c r="BM233" s="141"/>
      <c r="BN233" s="141">
        <v>0</v>
      </c>
      <c r="BO233" s="141"/>
      <c r="BP233" s="141"/>
      <c r="BQ233" s="141"/>
      <c r="BR233" s="141"/>
    </row>
    <row r="234" spans="1:79" s="28" customFormat="1" ht="12.75" hidden="1" customHeight="1" x14ac:dyDescent="0.25">
      <c r="A234" s="37" t="s">
        <v>215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9"/>
      <c r="U234" s="141">
        <v>0</v>
      </c>
      <c r="V234" s="141"/>
      <c r="W234" s="141"/>
      <c r="X234" s="141"/>
      <c r="Y234" s="141"/>
      <c r="Z234" s="141">
        <v>0</v>
      </c>
      <c r="AA234" s="141"/>
      <c r="AB234" s="141"/>
      <c r="AC234" s="141"/>
      <c r="AD234" s="141"/>
      <c r="AE234" s="141">
        <v>0</v>
      </c>
      <c r="AF234" s="141"/>
      <c r="AG234" s="141"/>
      <c r="AH234" s="141"/>
      <c r="AI234" s="141"/>
      <c r="AJ234" s="141">
        <v>0</v>
      </c>
      <c r="AK234" s="141"/>
      <c r="AL234" s="141"/>
      <c r="AM234" s="141"/>
      <c r="AN234" s="141"/>
      <c r="AO234" s="141">
        <v>0</v>
      </c>
      <c r="AP234" s="141"/>
      <c r="AQ234" s="141"/>
      <c r="AR234" s="141"/>
      <c r="AS234" s="141"/>
      <c r="AT234" s="141">
        <v>0</v>
      </c>
      <c r="AU234" s="141"/>
      <c r="AV234" s="141"/>
      <c r="AW234" s="141"/>
      <c r="AX234" s="141"/>
      <c r="AY234" s="141">
        <v>0</v>
      </c>
      <c r="AZ234" s="141"/>
      <c r="BA234" s="141"/>
      <c r="BB234" s="141"/>
      <c r="BC234" s="141"/>
      <c r="BD234" s="141">
        <v>0</v>
      </c>
      <c r="BE234" s="141"/>
      <c r="BF234" s="141"/>
      <c r="BG234" s="141"/>
      <c r="BH234" s="141"/>
      <c r="BI234" s="141">
        <v>0</v>
      </c>
      <c r="BJ234" s="141"/>
      <c r="BK234" s="141"/>
      <c r="BL234" s="141"/>
      <c r="BM234" s="141"/>
      <c r="BN234" s="141">
        <v>0</v>
      </c>
      <c r="BO234" s="141"/>
      <c r="BP234" s="141"/>
      <c r="BQ234" s="141"/>
      <c r="BR234" s="141"/>
    </row>
    <row r="235" spans="1:79" s="29" customFormat="1" ht="12.75" customHeight="1" x14ac:dyDescent="0.25">
      <c r="A235" s="109" t="s">
        <v>143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1"/>
      <c r="U235" s="192">
        <f>U230+U231+U232+U233</f>
        <v>30858939</v>
      </c>
      <c r="V235" s="192"/>
      <c r="W235" s="192"/>
      <c r="X235" s="192"/>
      <c r="Y235" s="192"/>
      <c r="Z235" s="192">
        <f t="shared" ref="Z235" si="35">Z230+Z231+Z232+Z233</f>
        <v>803947</v>
      </c>
      <c r="AA235" s="192"/>
      <c r="AB235" s="192"/>
      <c r="AC235" s="192"/>
      <c r="AD235" s="192"/>
      <c r="AE235" s="192">
        <f t="shared" ref="AE235" si="36">AE230+AE231+AE232+AE233</f>
        <v>40116790</v>
      </c>
      <c r="AF235" s="192"/>
      <c r="AG235" s="192"/>
      <c r="AH235" s="192"/>
      <c r="AI235" s="192"/>
      <c r="AJ235" s="192">
        <f t="shared" ref="AJ235" si="37">AJ230+AJ231+AJ232+AJ233</f>
        <v>862780</v>
      </c>
      <c r="AK235" s="192"/>
      <c r="AL235" s="192"/>
      <c r="AM235" s="192"/>
      <c r="AN235" s="192"/>
      <c r="AO235" s="192">
        <f>AO230+AO231+AO232+AO233</f>
        <v>41781765</v>
      </c>
      <c r="AP235" s="192"/>
      <c r="AQ235" s="192"/>
      <c r="AR235" s="192"/>
      <c r="AS235" s="192"/>
      <c r="AT235" s="192">
        <f t="shared" ref="AT235" si="38">AT230+AT231+AT232+AT233</f>
        <v>862780</v>
      </c>
      <c r="AU235" s="192"/>
      <c r="AV235" s="192"/>
      <c r="AW235" s="192"/>
      <c r="AX235" s="192"/>
      <c r="AY235" s="141">
        <v>0</v>
      </c>
      <c r="AZ235" s="141"/>
      <c r="BA235" s="141"/>
      <c r="BB235" s="141"/>
      <c r="BC235" s="141"/>
      <c r="BD235" s="141">
        <v>0</v>
      </c>
      <c r="BE235" s="141"/>
      <c r="BF235" s="141"/>
      <c r="BG235" s="141"/>
      <c r="BH235" s="141"/>
      <c r="BI235" s="141">
        <v>0</v>
      </c>
      <c r="BJ235" s="141"/>
      <c r="BK235" s="141"/>
      <c r="BL235" s="141"/>
      <c r="BM235" s="141"/>
      <c r="BN235" s="141">
        <v>0</v>
      </c>
      <c r="BO235" s="141"/>
      <c r="BP235" s="141"/>
      <c r="BQ235" s="141"/>
      <c r="BR235" s="141"/>
    </row>
    <row r="236" spans="1:79" s="28" customFormat="1" ht="26.15" customHeight="1" x14ac:dyDescent="0.25">
      <c r="A236" s="37" t="s">
        <v>216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9"/>
      <c r="U236" s="141" t="s">
        <v>169</v>
      </c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 t="s">
        <v>169</v>
      </c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 t="s">
        <v>169</v>
      </c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 t="s">
        <v>169</v>
      </c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 t="s">
        <v>169</v>
      </c>
      <c r="BJ236" s="141"/>
      <c r="BK236" s="141"/>
      <c r="BL236" s="141"/>
      <c r="BM236" s="141"/>
      <c r="BN236" s="141"/>
      <c r="BO236" s="141"/>
      <c r="BP236" s="141"/>
      <c r="BQ236" s="141"/>
      <c r="BR236" s="141"/>
    </row>
    <row r="237" spans="1:79" x14ac:dyDescent="0.25">
      <c r="AO237" s="34"/>
      <c r="AP237" s="34"/>
      <c r="AQ237" s="34"/>
      <c r="AR237" s="34"/>
      <c r="AS237" s="34"/>
    </row>
    <row r="238" spans="1:79" hidden="1" x14ac:dyDescent="0.25"/>
    <row r="239" spans="1:79" ht="14.25" customHeight="1" x14ac:dyDescent="0.25">
      <c r="A239" s="53" t="s">
        <v>124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</row>
    <row r="240" spans="1:79" s="26" customFormat="1" ht="15" customHeight="1" x14ac:dyDescent="0.25">
      <c r="A240" s="116" t="s">
        <v>6</v>
      </c>
      <c r="B240" s="117"/>
      <c r="C240" s="117"/>
      <c r="D240" s="116" t="s">
        <v>10</v>
      </c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8"/>
      <c r="W240" s="49" t="s">
        <v>228</v>
      </c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47" t="s">
        <v>232</v>
      </c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 t="s">
        <v>243</v>
      </c>
      <c r="AV240" s="47"/>
      <c r="AW240" s="47"/>
      <c r="AX240" s="47"/>
      <c r="AY240" s="47"/>
      <c r="AZ240" s="47"/>
      <c r="BA240" s="47" t="s">
        <v>250</v>
      </c>
      <c r="BB240" s="47"/>
      <c r="BC240" s="47"/>
      <c r="BD240" s="47"/>
      <c r="BE240" s="47"/>
      <c r="BF240" s="47"/>
      <c r="BG240" s="47" t="s">
        <v>259</v>
      </c>
      <c r="BH240" s="47"/>
      <c r="BI240" s="47"/>
      <c r="BJ240" s="47"/>
      <c r="BK240" s="47"/>
      <c r="BL240" s="47"/>
    </row>
    <row r="241" spans="1:79" s="26" customFormat="1" ht="15" customHeight="1" x14ac:dyDescent="0.25">
      <c r="A241" s="143"/>
      <c r="B241" s="144"/>
      <c r="C241" s="144"/>
      <c r="D241" s="143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5"/>
      <c r="W241" s="49" t="s">
        <v>4</v>
      </c>
      <c r="X241" s="50"/>
      <c r="Y241" s="50"/>
      <c r="Z241" s="50"/>
      <c r="AA241" s="50"/>
      <c r="AB241" s="51"/>
      <c r="AC241" s="49" t="s">
        <v>3</v>
      </c>
      <c r="AD241" s="50"/>
      <c r="AE241" s="50"/>
      <c r="AF241" s="50"/>
      <c r="AG241" s="50"/>
      <c r="AH241" s="51"/>
      <c r="AI241" s="47" t="s">
        <v>4</v>
      </c>
      <c r="AJ241" s="47"/>
      <c r="AK241" s="47"/>
      <c r="AL241" s="47"/>
      <c r="AM241" s="47"/>
      <c r="AN241" s="47"/>
      <c r="AO241" s="47" t="s">
        <v>3</v>
      </c>
      <c r="AP241" s="47"/>
      <c r="AQ241" s="47"/>
      <c r="AR241" s="47"/>
      <c r="AS241" s="47"/>
      <c r="AT241" s="47"/>
      <c r="AU241" s="47" t="s">
        <v>4</v>
      </c>
      <c r="AV241" s="47"/>
      <c r="AW241" s="47"/>
      <c r="AX241" s="47" t="s">
        <v>3</v>
      </c>
      <c r="AY241" s="47"/>
      <c r="AZ241" s="47"/>
      <c r="BA241" s="47" t="s">
        <v>4</v>
      </c>
      <c r="BB241" s="47"/>
      <c r="BC241" s="47"/>
      <c r="BD241" s="47" t="s">
        <v>3</v>
      </c>
      <c r="BE241" s="47"/>
      <c r="BF241" s="47"/>
      <c r="BG241" s="47" t="s">
        <v>4</v>
      </c>
      <c r="BH241" s="47"/>
      <c r="BI241" s="47"/>
      <c r="BJ241" s="47" t="s">
        <v>3</v>
      </c>
      <c r="BK241" s="47"/>
      <c r="BL241" s="47"/>
    </row>
    <row r="242" spans="1:79" s="26" customFormat="1" ht="42.65" customHeight="1" x14ac:dyDescent="0.25">
      <c r="A242" s="119"/>
      <c r="B242" s="120"/>
      <c r="C242" s="120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1"/>
      <c r="W242" s="47" t="s">
        <v>12</v>
      </c>
      <c r="X242" s="47"/>
      <c r="Y242" s="47"/>
      <c r="Z242" s="47" t="s">
        <v>11</v>
      </c>
      <c r="AA242" s="47"/>
      <c r="AB242" s="47"/>
      <c r="AC242" s="49" t="s">
        <v>12</v>
      </c>
      <c r="AD242" s="50"/>
      <c r="AE242" s="51"/>
      <c r="AF242" s="47" t="s">
        <v>11</v>
      </c>
      <c r="AG242" s="47"/>
      <c r="AH242" s="47"/>
      <c r="AI242" s="47" t="s">
        <v>12</v>
      </c>
      <c r="AJ242" s="47"/>
      <c r="AK242" s="47"/>
      <c r="AL242" s="47" t="s">
        <v>11</v>
      </c>
      <c r="AM242" s="47"/>
      <c r="AN242" s="47"/>
      <c r="AO242" s="47" t="s">
        <v>12</v>
      </c>
      <c r="AP242" s="47"/>
      <c r="AQ242" s="47"/>
      <c r="AR242" s="47" t="s">
        <v>11</v>
      </c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</row>
    <row r="243" spans="1:79" s="26" customFormat="1" ht="15" customHeight="1" x14ac:dyDescent="0.25">
      <c r="A243" s="49">
        <v>1</v>
      </c>
      <c r="B243" s="50"/>
      <c r="C243" s="50"/>
      <c r="D243" s="49">
        <v>2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1"/>
      <c r="W243" s="47">
        <v>3</v>
      </c>
      <c r="X243" s="47"/>
      <c r="Y243" s="47"/>
      <c r="Z243" s="47">
        <v>4</v>
      </c>
      <c r="AA243" s="47"/>
      <c r="AB243" s="47"/>
      <c r="AC243" s="49">
        <v>5</v>
      </c>
      <c r="AD243" s="50"/>
      <c r="AE243" s="51"/>
      <c r="AF243" s="47">
        <v>6</v>
      </c>
      <c r="AG243" s="47"/>
      <c r="AH243" s="47"/>
      <c r="AI243" s="47">
        <v>7</v>
      </c>
      <c r="AJ243" s="47"/>
      <c r="AK243" s="47"/>
      <c r="AL243" s="47">
        <v>8</v>
      </c>
      <c r="AM243" s="47"/>
      <c r="AN243" s="47"/>
      <c r="AO243" s="47">
        <v>9</v>
      </c>
      <c r="AP243" s="47"/>
      <c r="AQ243" s="47"/>
      <c r="AR243" s="47">
        <v>10</v>
      </c>
      <c r="AS243" s="47"/>
      <c r="AT243" s="47"/>
      <c r="AU243" s="47">
        <v>11</v>
      </c>
      <c r="AV243" s="47"/>
      <c r="AW243" s="47"/>
      <c r="AX243" s="47">
        <v>12</v>
      </c>
      <c r="AY243" s="47"/>
      <c r="AZ243" s="47"/>
      <c r="BA243" s="47">
        <v>13</v>
      </c>
      <c r="BB243" s="47"/>
      <c r="BC243" s="47"/>
      <c r="BD243" s="47">
        <v>14</v>
      </c>
      <c r="BE243" s="47"/>
      <c r="BF243" s="47"/>
      <c r="BG243" s="47">
        <v>15</v>
      </c>
      <c r="BH243" s="47"/>
      <c r="BI243" s="47"/>
      <c r="BJ243" s="47">
        <v>16</v>
      </c>
      <c r="BK243" s="47"/>
      <c r="BL243" s="47"/>
    </row>
    <row r="244" spans="1:79" s="27" customFormat="1" ht="12.75" hidden="1" customHeight="1" x14ac:dyDescent="0.25">
      <c r="A244" s="43" t="s">
        <v>68</v>
      </c>
      <c r="B244" s="44"/>
      <c r="C244" s="44"/>
      <c r="D244" s="43" t="s">
        <v>56</v>
      </c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5"/>
      <c r="W244" s="62" t="s">
        <v>71</v>
      </c>
      <c r="X244" s="62"/>
      <c r="Y244" s="62"/>
      <c r="Z244" s="62" t="s">
        <v>72</v>
      </c>
      <c r="AA244" s="62"/>
      <c r="AB244" s="62"/>
      <c r="AC244" s="150" t="s">
        <v>73</v>
      </c>
      <c r="AD244" s="151"/>
      <c r="AE244" s="152"/>
      <c r="AF244" s="142" t="s">
        <v>74</v>
      </c>
      <c r="AG244" s="142"/>
      <c r="AH244" s="142"/>
      <c r="AI244" s="62" t="s">
        <v>75</v>
      </c>
      <c r="AJ244" s="62"/>
      <c r="AK244" s="62"/>
      <c r="AL244" s="62" t="s">
        <v>76</v>
      </c>
      <c r="AM244" s="62"/>
      <c r="AN244" s="62"/>
      <c r="AO244" s="142" t="s">
        <v>103</v>
      </c>
      <c r="AP244" s="142"/>
      <c r="AQ244" s="142"/>
      <c r="AR244" s="142" t="s">
        <v>77</v>
      </c>
      <c r="AS244" s="142"/>
      <c r="AT244" s="142"/>
      <c r="AU244" s="62" t="s">
        <v>104</v>
      </c>
      <c r="AV244" s="62"/>
      <c r="AW244" s="62"/>
      <c r="AX244" s="142" t="s">
        <v>105</v>
      </c>
      <c r="AY244" s="142"/>
      <c r="AZ244" s="142"/>
      <c r="BA244" s="62" t="s">
        <v>106</v>
      </c>
      <c r="BB244" s="62"/>
      <c r="BC244" s="62"/>
      <c r="BD244" s="142" t="s">
        <v>107</v>
      </c>
      <c r="BE244" s="142"/>
      <c r="BF244" s="142"/>
      <c r="BG244" s="62" t="s">
        <v>108</v>
      </c>
      <c r="BH244" s="62"/>
      <c r="BI244" s="62"/>
      <c r="BJ244" s="142" t="s">
        <v>109</v>
      </c>
      <c r="BK244" s="142"/>
      <c r="BL244" s="142"/>
      <c r="CA244" s="27" t="s">
        <v>102</v>
      </c>
    </row>
    <row r="245" spans="1:79" s="28" customFormat="1" ht="12.75" customHeight="1" x14ac:dyDescent="0.25">
      <c r="A245" s="43">
        <v>1</v>
      </c>
      <c r="B245" s="44"/>
      <c r="C245" s="44"/>
      <c r="D245" s="37" t="s">
        <v>312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146">
        <f>37.25+16.75+34.4+17.5</f>
        <v>105.9</v>
      </c>
      <c r="X245" s="146"/>
      <c r="Y245" s="146"/>
      <c r="Z245" s="146">
        <f>34.75+14.75+37.1+17.5</f>
        <v>104.1</v>
      </c>
      <c r="AA245" s="146"/>
      <c r="AB245" s="146"/>
      <c r="AC245" s="147">
        <v>0</v>
      </c>
      <c r="AD245" s="148"/>
      <c r="AE245" s="149"/>
      <c r="AF245" s="146">
        <v>0</v>
      </c>
      <c r="AG245" s="146"/>
      <c r="AH245" s="146"/>
      <c r="AI245" s="146">
        <f>39.5+36.41+37.1+17.5</f>
        <v>130.51</v>
      </c>
      <c r="AJ245" s="146"/>
      <c r="AK245" s="146"/>
      <c r="AL245" s="146">
        <f>33.5+33.42+34.9+17.5</f>
        <v>119.32</v>
      </c>
      <c r="AM245" s="146"/>
      <c r="AN245" s="146"/>
      <c r="AO245" s="146">
        <v>0</v>
      </c>
      <c r="AP245" s="146"/>
      <c r="AQ245" s="146"/>
      <c r="AR245" s="146">
        <v>0</v>
      </c>
      <c r="AS245" s="146"/>
      <c r="AT245" s="146"/>
      <c r="AU245" s="146">
        <v>130.47</v>
      </c>
      <c r="AV245" s="146"/>
      <c r="AW245" s="146"/>
      <c r="AX245" s="146">
        <v>0</v>
      </c>
      <c r="AY245" s="146"/>
      <c r="AZ245" s="146"/>
      <c r="BA245" s="146">
        <v>0</v>
      </c>
      <c r="BB245" s="146"/>
      <c r="BC245" s="146"/>
      <c r="BD245" s="146">
        <v>0</v>
      </c>
      <c r="BE245" s="146"/>
      <c r="BF245" s="146"/>
      <c r="BG245" s="146">
        <v>0</v>
      </c>
      <c r="BH245" s="146"/>
      <c r="BI245" s="146"/>
      <c r="BJ245" s="146">
        <v>0</v>
      </c>
      <c r="BK245" s="146"/>
      <c r="BL245" s="146"/>
      <c r="CA245" s="28" t="s">
        <v>43</v>
      </c>
    </row>
    <row r="246" spans="1:79" s="28" customFormat="1" ht="12.75" customHeight="1" x14ac:dyDescent="0.25">
      <c r="A246" s="43">
        <v>2</v>
      </c>
      <c r="B246" s="44"/>
      <c r="C246" s="44"/>
      <c r="D246" s="37" t="s">
        <v>308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9"/>
      <c r="W246" s="146">
        <f>6+4+4+5</f>
        <v>19</v>
      </c>
      <c r="X246" s="146"/>
      <c r="Y246" s="146"/>
      <c r="Z246" s="146">
        <f>6+3+3+3</f>
        <v>15</v>
      </c>
      <c r="AA246" s="146"/>
      <c r="AB246" s="146"/>
      <c r="AC246" s="147">
        <v>1</v>
      </c>
      <c r="AD246" s="148"/>
      <c r="AE246" s="149"/>
      <c r="AF246" s="146">
        <v>0</v>
      </c>
      <c r="AG246" s="146"/>
      <c r="AH246" s="146"/>
      <c r="AI246" s="146">
        <f>6+4+4+5</f>
        <v>19</v>
      </c>
      <c r="AJ246" s="146"/>
      <c r="AK246" s="146"/>
      <c r="AL246" s="146">
        <f>6+4+4+4</f>
        <v>18</v>
      </c>
      <c r="AM246" s="146"/>
      <c r="AN246" s="146"/>
      <c r="AO246" s="146">
        <v>1</v>
      </c>
      <c r="AP246" s="146"/>
      <c r="AQ246" s="146"/>
      <c r="AR246" s="146">
        <v>0</v>
      </c>
      <c r="AS246" s="146"/>
      <c r="AT246" s="146"/>
      <c r="AU246" s="146">
        <v>19</v>
      </c>
      <c r="AV246" s="146"/>
      <c r="AW246" s="146"/>
      <c r="AX246" s="146">
        <v>1</v>
      </c>
      <c r="AY246" s="146"/>
      <c r="AZ246" s="146"/>
      <c r="BA246" s="146">
        <v>0</v>
      </c>
      <c r="BB246" s="146"/>
      <c r="BC246" s="146"/>
      <c r="BD246" s="146">
        <v>0</v>
      </c>
      <c r="BE246" s="146"/>
      <c r="BF246" s="146"/>
      <c r="BG246" s="146">
        <v>0</v>
      </c>
      <c r="BH246" s="146"/>
      <c r="BI246" s="146"/>
      <c r="BJ246" s="146">
        <v>0</v>
      </c>
      <c r="BK246" s="146"/>
      <c r="BL246" s="146"/>
    </row>
    <row r="247" spans="1:79" s="28" customFormat="1" ht="12.75" customHeight="1" x14ac:dyDescent="0.25">
      <c r="A247" s="43">
        <v>3</v>
      </c>
      <c r="B247" s="44"/>
      <c r="C247" s="44"/>
      <c r="D247" s="37" t="s">
        <v>305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146">
        <f>6.5+4.5+5</f>
        <v>16</v>
      </c>
      <c r="X247" s="146"/>
      <c r="Y247" s="146"/>
      <c r="Z247" s="146">
        <f>6.5+3+4</f>
        <v>13.5</v>
      </c>
      <c r="AA247" s="146"/>
      <c r="AB247" s="146"/>
      <c r="AC247" s="147">
        <v>0</v>
      </c>
      <c r="AD247" s="148"/>
      <c r="AE247" s="149"/>
      <c r="AF247" s="146">
        <v>0</v>
      </c>
      <c r="AG247" s="146"/>
      <c r="AH247" s="146"/>
      <c r="AI247" s="146">
        <v>23.5</v>
      </c>
      <c r="AJ247" s="146"/>
      <c r="AK247" s="146"/>
      <c r="AL247" s="146">
        <f>6.5+12+5</f>
        <v>23.5</v>
      </c>
      <c r="AM247" s="146"/>
      <c r="AN247" s="146"/>
      <c r="AO247" s="146">
        <v>0</v>
      </c>
      <c r="AP247" s="146"/>
      <c r="AQ247" s="146"/>
      <c r="AR247" s="146">
        <v>0</v>
      </c>
      <c r="AS247" s="146"/>
      <c r="AT247" s="146"/>
      <c r="AU247" s="146">
        <v>19.3</v>
      </c>
      <c r="AV247" s="146"/>
      <c r="AW247" s="146"/>
      <c r="AX247" s="146">
        <v>0</v>
      </c>
      <c r="AY247" s="146"/>
      <c r="AZ247" s="146"/>
      <c r="BA247" s="146">
        <v>0</v>
      </c>
      <c r="BB247" s="146"/>
      <c r="BC247" s="146"/>
      <c r="BD247" s="146">
        <v>0</v>
      </c>
      <c r="BE247" s="146"/>
      <c r="BF247" s="146"/>
      <c r="BG247" s="146">
        <v>0</v>
      </c>
      <c r="BH247" s="146"/>
      <c r="BI247" s="146"/>
      <c r="BJ247" s="146">
        <v>0</v>
      </c>
      <c r="BK247" s="146"/>
      <c r="BL247" s="146"/>
    </row>
    <row r="248" spans="1:79" s="28" customFormat="1" ht="12.75" customHeight="1" x14ac:dyDescent="0.25">
      <c r="A248" s="43">
        <v>4</v>
      </c>
      <c r="B248" s="44"/>
      <c r="C248" s="44"/>
      <c r="D248" s="37" t="s">
        <v>306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9"/>
      <c r="W248" s="146">
        <f>2.75+1+0.5</f>
        <v>4.25</v>
      </c>
      <c r="X248" s="146"/>
      <c r="Y248" s="146"/>
      <c r="Z248" s="146">
        <f>2.5+1</f>
        <v>3.5</v>
      </c>
      <c r="AA248" s="146"/>
      <c r="AB248" s="146"/>
      <c r="AC248" s="147">
        <v>0</v>
      </c>
      <c r="AD248" s="148"/>
      <c r="AE248" s="149"/>
      <c r="AF248" s="146">
        <v>0</v>
      </c>
      <c r="AG248" s="146"/>
      <c r="AH248" s="146"/>
      <c r="AI248" s="146">
        <f>2.75+2+0.5</f>
        <v>5.25</v>
      </c>
      <c r="AJ248" s="146"/>
      <c r="AK248" s="146"/>
      <c r="AL248" s="146">
        <f>2.5+2+0.5</f>
        <v>5</v>
      </c>
      <c r="AM248" s="146"/>
      <c r="AN248" s="146"/>
      <c r="AO248" s="146">
        <v>0</v>
      </c>
      <c r="AP248" s="146"/>
      <c r="AQ248" s="146"/>
      <c r="AR248" s="146">
        <v>0</v>
      </c>
      <c r="AS248" s="146"/>
      <c r="AT248" s="146"/>
      <c r="AU248" s="146">
        <f>2.75+2+0.5</f>
        <v>5.25</v>
      </c>
      <c r="AV248" s="146"/>
      <c r="AW248" s="146"/>
      <c r="AX248" s="146">
        <v>0</v>
      </c>
      <c r="AY248" s="146"/>
      <c r="AZ248" s="146"/>
      <c r="BA248" s="146">
        <v>0</v>
      </c>
      <c r="BB248" s="146"/>
      <c r="BC248" s="146"/>
      <c r="BD248" s="146">
        <v>0</v>
      </c>
      <c r="BE248" s="146"/>
      <c r="BF248" s="146"/>
      <c r="BG248" s="146">
        <v>0</v>
      </c>
      <c r="BH248" s="146"/>
      <c r="BI248" s="146"/>
      <c r="BJ248" s="146">
        <v>0</v>
      </c>
      <c r="BK248" s="146"/>
      <c r="BL248" s="146"/>
    </row>
    <row r="249" spans="1:79" s="28" customFormat="1" ht="12.75" customHeight="1" x14ac:dyDescent="0.25">
      <c r="A249" s="43">
        <v>5</v>
      </c>
      <c r="B249" s="44"/>
      <c r="C249" s="44"/>
      <c r="D249" s="37" t="s">
        <v>307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9"/>
      <c r="W249" s="146">
        <f>33.5+21.75+31.5+4.5</f>
        <v>91.25</v>
      </c>
      <c r="X249" s="146"/>
      <c r="Y249" s="146"/>
      <c r="Z249" s="146">
        <f>29.75+18.5+25.5+4</f>
        <v>77.75</v>
      </c>
      <c r="AA249" s="146"/>
      <c r="AB249" s="146"/>
      <c r="AC249" s="147">
        <v>5</v>
      </c>
      <c r="AD249" s="148"/>
      <c r="AE249" s="149"/>
      <c r="AF249" s="146">
        <v>4</v>
      </c>
      <c r="AG249" s="146"/>
      <c r="AH249" s="146"/>
      <c r="AI249" s="146">
        <v>123.5</v>
      </c>
      <c r="AJ249" s="146"/>
      <c r="AK249" s="146"/>
      <c r="AL249" s="146">
        <f>29.75+41.75+24.5+4</f>
        <v>100</v>
      </c>
      <c r="AM249" s="146"/>
      <c r="AN249" s="146"/>
      <c r="AO249" s="146">
        <v>5</v>
      </c>
      <c r="AP249" s="146"/>
      <c r="AQ249" s="146"/>
      <c r="AR249" s="146">
        <v>4</v>
      </c>
      <c r="AS249" s="146"/>
      <c r="AT249" s="146"/>
      <c r="AU249" s="146">
        <f>33.5+51.25+31.5+4.5+3.8</f>
        <v>124.55</v>
      </c>
      <c r="AV249" s="146"/>
      <c r="AW249" s="146"/>
      <c r="AX249" s="146">
        <v>5</v>
      </c>
      <c r="AY249" s="146"/>
      <c r="AZ249" s="146"/>
      <c r="BA249" s="146">
        <v>0</v>
      </c>
      <c r="BB249" s="146"/>
      <c r="BC249" s="146"/>
      <c r="BD249" s="146">
        <v>0</v>
      </c>
      <c r="BE249" s="146"/>
      <c r="BF249" s="146"/>
      <c r="BG249" s="146">
        <v>0</v>
      </c>
      <c r="BH249" s="146"/>
      <c r="BI249" s="146"/>
      <c r="BJ249" s="146">
        <v>0</v>
      </c>
      <c r="BK249" s="146"/>
      <c r="BL249" s="146"/>
    </row>
    <row r="250" spans="1:79" s="29" customFormat="1" ht="12.75" customHeight="1" x14ac:dyDescent="0.25">
      <c r="A250" s="106"/>
      <c r="B250" s="107"/>
      <c r="C250" s="107"/>
      <c r="D250" s="109" t="s">
        <v>217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1"/>
      <c r="W250" s="137">
        <f>W245+W246+W247+W248+W249</f>
        <v>236.4</v>
      </c>
      <c r="X250" s="137"/>
      <c r="Y250" s="137"/>
      <c r="Z250" s="137">
        <f t="shared" ref="Z250" si="39">Z245+Z246+Z247+Z248+Z249</f>
        <v>213.85</v>
      </c>
      <c r="AA250" s="137"/>
      <c r="AB250" s="137"/>
      <c r="AC250" s="137">
        <f t="shared" ref="AC250" si="40">AC245+AC246+AC247+AC248+AC249</f>
        <v>6</v>
      </c>
      <c r="AD250" s="137"/>
      <c r="AE250" s="137"/>
      <c r="AF250" s="137">
        <f t="shared" ref="AF250" si="41">AF245+AF246+AF247+AF248+AF249</f>
        <v>4</v>
      </c>
      <c r="AG250" s="137"/>
      <c r="AH250" s="137"/>
      <c r="AI250" s="137">
        <f t="shared" ref="AI250" si="42">AI245+AI246+AI247+AI248+AI249</f>
        <v>301.76</v>
      </c>
      <c r="AJ250" s="137"/>
      <c r="AK250" s="137"/>
      <c r="AL250" s="137">
        <f t="shared" ref="AL250" si="43">AL245+AL246+AL247+AL248+AL249</f>
        <v>265.82</v>
      </c>
      <c r="AM250" s="137"/>
      <c r="AN250" s="137"/>
      <c r="AO250" s="137">
        <f t="shared" ref="AO250" si="44">AO245+AO246+AO247+AO248+AO249</f>
        <v>6</v>
      </c>
      <c r="AP250" s="137"/>
      <c r="AQ250" s="137"/>
      <c r="AR250" s="137">
        <f t="shared" ref="AR250" si="45">AR245+AR246+AR247+AR248+AR249</f>
        <v>4</v>
      </c>
      <c r="AS250" s="137"/>
      <c r="AT250" s="137"/>
      <c r="AU250" s="137">
        <f t="shared" ref="AU250" si="46">AU245+AU246+AU247+AU248+AU249</f>
        <v>298.57</v>
      </c>
      <c r="AV250" s="137"/>
      <c r="AW250" s="137"/>
      <c r="AX250" s="137">
        <f>AX246+AX249</f>
        <v>6</v>
      </c>
      <c r="AY250" s="137"/>
      <c r="AZ250" s="137"/>
      <c r="BA250" s="137">
        <v>0</v>
      </c>
      <c r="BB250" s="137"/>
      <c r="BC250" s="137"/>
      <c r="BD250" s="137">
        <v>0</v>
      </c>
      <c r="BE250" s="137"/>
      <c r="BF250" s="137"/>
      <c r="BG250" s="137">
        <v>0</v>
      </c>
      <c r="BH250" s="137"/>
      <c r="BI250" s="137"/>
      <c r="BJ250" s="137">
        <v>0</v>
      </c>
      <c r="BK250" s="137"/>
      <c r="BL250" s="137"/>
    </row>
    <row r="251" spans="1:79" s="28" customFormat="1" ht="26.15" customHeight="1" x14ac:dyDescent="0.25">
      <c r="A251" s="43"/>
      <c r="B251" s="44"/>
      <c r="C251" s="44"/>
      <c r="D251" s="37" t="s">
        <v>218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9"/>
      <c r="W251" s="146" t="s">
        <v>169</v>
      </c>
      <c r="X251" s="146"/>
      <c r="Y251" s="146"/>
      <c r="Z251" s="146" t="s">
        <v>169</v>
      </c>
      <c r="AA251" s="146"/>
      <c r="AB251" s="146"/>
      <c r="AC251" s="147"/>
      <c r="AD251" s="148"/>
      <c r="AE251" s="149"/>
      <c r="AF251" s="146"/>
      <c r="AG251" s="146"/>
      <c r="AH251" s="146"/>
      <c r="AI251" s="146" t="s">
        <v>169</v>
      </c>
      <c r="AJ251" s="146"/>
      <c r="AK251" s="146"/>
      <c r="AL251" s="146" t="s">
        <v>169</v>
      </c>
      <c r="AM251" s="146"/>
      <c r="AN251" s="146"/>
      <c r="AO251" s="146"/>
      <c r="AP251" s="146"/>
      <c r="AQ251" s="146"/>
      <c r="AR251" s="146"/>
      <c r="AS251" s="146"/>
      <c r="AT251" s="146"/>
      <c r="AU251" s="146" t="s">
        <v>169</v>
      </c>
      <c r="AV251" s="146"/>
      <c r="AW251" s="146"/>
      <c r="AX251" s="146"/>
      <c r="AY251" s="146"/>
      <c r="AZ251" s="146"/>
      <c r="BA251" s="146" t="s">
        <v>169</v>
      </c>
      <c r="BB251" s="146"/>
      <c r="BC251" s="146"/>
      <c r="BD251" s="146"/>
      <c r="BE251" s="146"/>
      <c r="BF251" s="146"/>
      <c r="BG251" s="146" t="s">
        <v>169</v>
      </c>
      <c r="BH251" s="146"/>
      <c r="BI251" s="146"/>
      <c r="BJ251" s="146"/>
      <c r="BK251" s="146"/>
      <c r="BL251" s="146"/>
    </row>
    <row r="253" spans="1:79" hidden="1" x14ac:dyDescent="0.25"/>
    <row r="254" spans="1:79" ht="14.25" customHeight="1" x14ac:dyDescent="0.25">
      <c r="A254" s="52" t="s">
        <v>149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</row>
    <row r="255" spans="1:79" ht="14.25" customHeight="1" x14ac:dyDescent="0.25">
      <c r="A255" s="52" t="s">
        <v>244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</row>
    <row r="256" spans="1:79" ht="15" customHeight="1" x14ac:dyDescent="0.25">
      <c r="A256" s="55" t="s">
        <v>227</v>
      </c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</row>
    <row r="257" spans="1:79" s="27" customFormat="1" ht="15" customHeight="1" x14ac:dyDescent="0.25">
      <c r="A257" s="62" t="s">
        <v>6</v>
      </c>
      <c r="B257" s="62"/>
      <c r="C257" s="62"/>
      <c r="D257" s="62"/>
      <c r="E257" s="62"/>
      <c r="F257" s="62"/>
      <c r="G257" s="62" t="s">
        <v>125</v>
      </c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56" t="s">
        <v>13</v>
      </c>
      <c r="U257" s="57"/>
      <c r="V257" s="57"/>
      <c r="W257" s="57"/>
      <c r="X257" s="57"/>
      <c r="Y257" s="57"/>
      <c r="Z257" s="58"/>
      <c r="AA257" s="43" t="s">
        <v>228</v>
      </c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5"/>
      <c r="AP257" s="43" t="s">
        <v>231</v>
      </c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5"/>
      <c r="BE257" s="43" t="s">
        <v>238</v>
      </c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5"/>
    </row>
    <row r="258" spans="1:79" s="27" customFormat="1" ht="32.15" customHeight="1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59"/>
      <c r="U258" s="60"/>
      <c r="V258" s="60"/>
      <c r="W258" s="60"/>
      <c r="X258" s="60"/>
      <c r="Y258" s="60"/>
      <c r="Z258" s="61"/>
      <c r="AA258" s="43" t="s">
        <v>4</v>
      </c>
      <c r="AB258" s="44"/>
      <c r="AC258" s="44"/>
      <c r="AD258" s="44"/>
      <c r="AE258" s="45"/>
      <c r="AF258" s="62" t="s">
        <v>3</v>
      </c>
      <c r="AG258" s="62"/>
      <c r="AH258" s="62"/>
      <c r="AI258" s="62"/>
      <c r="AJ258" s="62"/>
      <c r="AK258" s="62" t="s">
        <v>88</v>
      </c>
      <c r="AL258" s="62"/>
      <c r="AM258" s="62"/>
      <c r="AN258" s="62"/>
      <c r="AO258" s="62"/>
      <c r="AP258" s="62" t="s">
        <v>4</v>
      </c>
      <c r="AQ258" s="62"/>
      <c r="AR258" s="62"/>
      <c r="AS258" s="62"/>
      <c r="AT258" s="62"/>
      <c r="AU258" s="62" t="s">
        <v>3</v>
      </c>
      <c r="AV258" s="62"/>
      <c r="AW258" s="62"/>
      <c r="AX258" s="62"/>
      <c r="AY258" s="62"/>
      <c r="AZ258" s="62" t="s">
        <v>95</v>
      </c>
      <c r="BA258" s="62"/>
      <c r="BB258" s="62"/>
      <c r="BC258" s="62"/>
      <c r="BD258" s="62"/>
      <c r="BE258" s="62" t="s">
        <v>4</v>
      </c>
      <c r="BF258" s="62"/>
      <c r="BG258" s="62"/>
      <c r="BH258" s="62"/>
      <c r="BI258" s="62"/>
      <c r="BJ258" s="62" t="s">
        <v>3</v>
      </c>
      <c r="BK258" s="62"/>
      <c r="BL258" s="62"/>
      <c r="BM258" s="62"/>
      <c r="BN258" s="62"/>
      <c r="BO258" s="62" t="s">
        <v>126</v>
      </c>
      <c r="BP258" s="62"/>
      <c r="BQ258" s="62"/>
      <c r="BR258" s="62"/>
      <c r="BS258" s="62"/>
    </row>
    <row r="259" spans="1:79" s="26" customFormat="1" ht="15" customHeight="1" x14ac:dyDescent="0.25">
      <c r="A259" s="47">
        <v>1</v>
      </c>
      <c r="B259" s="47"/>
      <c r="C259" s="47"/>
      <c r="D259" s="47"/>
      <c r="E259" s="47"/>
      <c r="F259" s="47"/>
      <c r="G259" s="47">
        <v>2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9">
        <v>3</v>
      </c>
      <c r="U259" s="50"/>
      <c r="V259" s="50"/>
      <c r="W259" s="50"/>
      <c r="X259" s="50"/>
      <c r="Y259" s="50"/>
      <c r="Z259" s="51"/>
      <c r="AA259" s="49">
        <v>4</v>
      </c>
      <c r="AB259" s="50"/>
      <c r="AC259" s="50"/>
      <c r="AD259" s="50"/>
      <c r="AE259" s="51"/>
      <c r="AF259" s="47">
        <v>5</v>
      </c>
      <c r="AG259" s="47"/>
      <c r="AH259" s="47"/>
      <c r="AI259" s="47"/>
      <c r="AJ259" s="47"/>
      <c r="AK259" s="47">
        <v>6</v>
      </c>
      <c r="AL259" s="47"/>
      <c r="AM259" s="47"/>
      <c r="AN259" s="47"/>
      <c r="AO259" s="47"/>
      <c r="AP259" s="47">
        <v>7</v>
      </c>
      <c r="AQ259" s="47"/>
      <c r="AR259" s="47"/>
      <c r="AS259" s="47"/>
      <c r="AT259" s="47"/>
      <c r="AU259" s="47">
        <v>8</v>
      </c>
      <c r="AV259" s="47"/>
      <c r="AW259" s="47"/>
      <c r="AX259" s="47"/>
      <c r="AY259" s="47"/>
      <c r="AZ259" s="47">
        <v>9</v>
      </c>
      <c r="BA259" s="47"/>
      <c r="BB259" s="47"/>
      <c r="BC259" s="47"/>
      <c r="BD259" s="47"/>
      <c r="BE259" s="47">
        <v>10</v>
      </c>
      <c r="BF259" s="47"/>
      <c r="BG259" s="47"/>
      <c r="BH259" s="47"/>
      <c r="BI259" s="47"/>
      <c r="BJ259" s="47">
        <v>11</v>
      </c>
      <c r="BK259" s="47"/>
      <c r="BL259" s="47"/>
      <c r="BM259" s="47"/>
      <c r="BN259" s="47"/>
      <c r="BO259" s="47">
        <v>12</v>
      </c>
      <c r="BP259" s="47"/>
      <c r="BQ259" s="47"/>
      <c r="BR259" s="47"/>
      <c r="BS259" s="47"/>
    </row>
    <row r="260" spans="1:79" s="27" customFormat="1" ht="66.650000000000006" customHeight="1" x14ac:dyDescent="0.25">
      <c r="A260" s="62">
        <v>1</v>
      </c>
      <c r="B260" s="62"/>
      <c r="C260" s="62"/>
      <c r="D260" s="62"/>
      <c r="E260" s="62"/>
      <c r="F260" s="62"/>
      <c r="G260" s="48" t="s">
        <v>309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3" t="s">
        <v>320</v>
      </c>
      <c r="U260" s="44"/>
      <c r="V260" s="44"/>
      <c r="W260" s="44"/>
      <c r="X260" s="44"/>
      <c r="Y260" s="44"/>
      <c r="Z260" s="45"/>
      <c r="AA260" s="31">
        <v>47083957</v>
      </c>
      <c r="AB260" s="32"/>
      <c r="AC260" s="32"/>
      <c r="AD260" s="32"/>
      <c r="AE260" s="33"/>
      <c r="AF260" s="46">
        <v>12277795</v>
      </c>
      <c r="AG260" s="46"/>
      <c r="AH260" s="46"/>
      <c r="AI260" s="46"/>
      <c r="AJ260" s="46"/>
      <c r="AK260" s="46">
        <f>IF(ISNUMBER(AA260),AA260,0)+IF(ISNUMBER(AF260),AF260,0)</f>
        <v>59361752</v>
      </c>
      <c r="AL260" s="46"/>
      <c r="AM260" s="46"/>
      <c r="AN260" s="46"/>
      <c r="AO260" s="46"/>
      <c r="AP260" s="95">
        <v>0</v>
      </c>
      <c r="AQ260" s="96"/>
      <c r="AR260" s="96"/>
      <c r="AS260" s="96"/>
      <c r="AT260" s="97"/>
      <c r="AU260" s="95">
        <v>0</v>
      </c>
      <c r="AV260" s="96"/>
      <c r="AW260" s="96"/>
      <c r="AX260" s="96"/>
      <c r="AY260" s="97"/>
      <c r="AZ260" s="95">
        <v>0</v>
      </c>
      <c r="BA260" s="96"/>
      <c r="BB260" s="96"/>
      <c r="BC260" s="96"/>
      <c r="BD260" s="97"/>
      <c r="BE260" s="95">
        <v>0</v>
      </c>
      <c r="BF260" s="96"/>
      <c r="BG260" s="96"/>
      <c r="BH260" s="96"/>
      <c r="BI260" s="97"/>
      <c r="BJ260" s="95">
        <v>0</v>
      </c>
      <c r="BK260" s="96"/>
      <c r="BL260" s="96"/>
      <c r="BM260" s="96"/>
      <c r="BN260" s="97"/>
      <c r="BO260" s="95">
        <v>0</v>
      </c>
      <c r="BP260" s="96"/>
      <c r="BQ260" s="96"/>
      <c r="BR260" s="96"/>
      <c r="BS260" s="97"/>
      <c r="CA260" s="27" t="s">
        <v>44</v>
      </c>
    </row>
    <row r="261" spans="1:79" s="28" customFormat="1" ht="70.5" customHeight="1" x14ac:dyDescent="0.25">
      <c r="A261" s="62">
        <v>2</v>
      </c>
      <c r="B261" s="62"/>
      <c r="C261" s="62"/>
      <c r="D261" s="62"/>
      <c r="E261" s="62"/>
      <c r="F261" s="62"/>
      <c r="G261" s="35" t="s">
        <v>219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42"/>
      <c r="T261" s="43" t="s">
        <v>322</v>
      </c>
      <c r="U261" s="44"/>
      <c r="V261" s="44"/>
      <c r="W261" s="44"/>
      <c r="X261" s="44"/>
      <c r="Y261" s="44"/>
      <c r="Z261" s="45"/>
      <c r="AA261" s="31">
        <v>0</v>
      </c>
      <c r="AB261" s="32"/>
      <c r="AC261" s="32"/>
      <c r="AD261" s="32"/>
      <c r="AE261" s="33"/>
      <c r="AF261" s="46">
        <v>0</v>
      </c>
      <c r="AG261" s="46"/>
      <c r="AH261" s="46"/>
      <c r="AI261" s="46"/>
      <c r="AJ261" s="46"/>
      <c r="AK261" s="46">
        <f>IF(ISNUMBER(AA261),AA261,0)+IF(ISNUMBER(AF261),AF261,0)</f>
        <v>0</v>
      </c>
      <c r="AL261" s="46"/>
      <c r="AM261" s="46"/>
      <c r="AN261" s="46"/>
      <c r="AO261" s="46"/>
      <c r="AP261" s="46">
        <v>57335156</v>
      </c>
      <c r="AQ261" s="46"/>
      <c r="AR261" s="46"/>
      <c r="AS261" s="46"/>
      <c r="AT261" s="46"/>
      <c r="AU261" s="46">
        <v>8026463</v>
      </c>
      <c r="AV261" s="46"/>
      <c r="AW261" s="46"/>
      <c r="AX261" s="46"/>
      <c r="AY261" s="46"/>
      <c r="AZ261" s="46">
        <f>IF(ISNUMBER(AP261),AP261,0)+IF(ISNUMBER(AU261),AU261,0)</f>
        <v>65361619</v>
      </c>
      <c r="BA261" s="46"/>
      <c r="BB261" s="46"/>
      <c r="BC261" s="46"/>
      <c r="BD261" s="46"/>
      <c r="BE261" s="46">
        <f>BG30</f>
        <v>59889005</v>
      </c>
      <c r="BF261" s="46"/>
      <c r="BG261" s="46"/>
      <c r="BH261" s="46"/>
      <c r="BI261" s="46"/>
      <c r="BJ261" s="46">
        <f>BL39</f>
        <v>2741490</v>
      </c>
      <c r="BK261" s="46"/>
      <c r="BL261" s="46"/>
      <c r="BM261" s="46"/>
      <c r="BN261" s="46"/>
      <c r="BO261" s="46">
        <f>IF(ISNUMBER(BE261),BE261,0)+IF(ISNUMBER(BJ261),BJ261,0)</f>
        <v>62630495</v>
      </c>
      <c r="BP261" s="46"/>
      <c r="BQ261" s="46"/>
      <c r="BR261" s="46"/>
      <c r="BS261" s="46"/>
      <c r="CA261" s="28" t="s">
        <v>45</v>
      </c>
    </row>
    <row r="262" spans="1:79" s="29" customFormat="1" ht="16.5" customHeight="1" x14ac:dyDescent="0.25">
      <c r="A262" s="139"/>
      <c r="B262" s="139"/>
      <c r="C262" s="139"/>
      <c r="D262" s="139"/>
      <c r="E262" s="139"/>
      <c r="F262" s="139"/>
      <c r="G262" s="193" t="s">
        <v>143</v>
      </c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5"/>
      <c r="T262" s="193"/>
      <c r="U262" s="194"/>
      <c r="V262" s="194"/>
      <c r="W262" s="194"/>
      <c r="X262" s="194"/>
      <c r="Y262" s="194"/>
      <c r="Z262" s="195"/>
      <c r="AA262" s="92">
        <v>47083957</v>
      </c>
      <c r="AB262" s="93"/>
      <c r="AC262" s="93"/>
      <c r="AD262" s="93"/>
      <c r="AE262" s="94"/>
      <c r="AF262" s="125">
        <v>12277795</v>
      </c>
      <c r="AG262" s="125"/>
      <c r="AH262" s="125"/>
      <c r="AI262" s="125"/>
      <c r="AJ262" s="125"/>
      <c r="AK262" s="125">
        <f>IF(ISNUMBER(AA262),AA262,0)+IF(ISNUMBER(AF262),AF262,0)</f>
        <v>59361752</v>
      </c>
      <c r="AL262" s="125"/>
      <c r="AM262" s="125"/>
      <c r="AN262" s="125"/>
      <c r="AO262" s="125"/>
      <c r="AP262" s="125">
        <v>57335156</v>
      </c>
      <c r="AQ262" s="125"/>
      <c r="AR262" s="125"/>
      <c r="AS262" s="125"/>
      <c r="AT262" s="125"/>
      <c r="AU262" s="125">
        <v>8026463</v>
      </c>
      <c r="AV262" s="125"/>
      <c r="AW262" s="125"/>
      <c r="AX262" s="125"/>
      <c r="AY262" s="125"/>
      <c r="AZ262" s="125">
        <f>IF(ISNUMBER(AP262),AP262,0)+IF(ISNUMBER(AU262),AU262,0)</f>
        <v>65361619</v>
      </c>
      <c r="BA262" s="125"/>
      <c r="BB262" s="125"/>
      <c r="BC262" s="125"/>
      <c r="BD262" s="125"/>
      <c r="BE262" s="125">
        <f>BE261</f>
        <v>59889005</v>
      </c>
      <c r="BF262" s="125"/>
      <c r="BG262" s="125"/>
      <c r="BH262" s="125"/>
      <c r="BI262" s="125"/>
      <c r="BJ262" s="125">
        <f>BJ261</f>
        <v>2741490</v>
      </c>
      <c r="BK262" s="125"/>
      <c r="BL262" s="125"/>
      <c r="BM262" s="125"/>
      <c r="BN262" s="125"/>
      <c r="BO262" s="125">
        <f>IF(ISNUMBER(BE262),BE262,0)+IF(ISNUMBER(BJ262),BJ262,0)</f>
        <v>62630495</v>
      </c>
      <c r="BP262" s="125"/>
      <c r="BQ262" s="125"/>
      <c r="BR262" s="125"/>
      <c r="BS262" s="125"/>
    </row>
    <row r="264" spans="1:79" ht="13.5" customHeight="1" x14ac:dyDescent="0.25">
      <c r="A264" s="52" t="s">
        <v>260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</row>
    <row r="265" spans="1:79" ht="15" customHeight="1" x14ac:dyDescent="0.25">
      <c r="A265" s="55" t="s">
        <v>227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</row>
    <row r="266" spans="1:79" s="27" customFormat="1" ht="15" customHeight="1" x14ac:dyDescent="0.25">
      <c r="A266" s="62" t="s">
        <v>6</v>
      </c>
      <c r="B266" s="62"/>
      <c r="C266" s="62"/>
      <c r="D266" s="62"/>
      <c r="E266" s="62"/>
      <c r="F266" s="62"/>
      <c r="G266" s="62" t="s">
        <v>125</v>
      </c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56" t="s">
        <v>13</v>
      </c>
      <c r="U266" s="57"/>
      <c r="V266" s="57"/>
      <c r="W266" s="57"/>
      <c r="X266" s="57"/>
      <c r="Y266" s="57"/>
      <c r="Z266" s="58"/>
      <c r="AA266" s="43" t="s">
        <v>249</v>
      </c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5"/>
      <c r="AP266" s="43" t="s">
        <v>254</v>
      </c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5"/>
    </row>
    <row r="267" spans="1:79" s="27" customFormat="1" ht="32.15" customHeight="1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59"/>
      <c r="U267" s="60"/>
      <c r="V267" s="60"/>
      <c r="W267" s="60"/>
      <c r="X267" s="60"/>
      <c r="Y267" s="60"/>
      <c r="Z267" s="61"/>
      <c r="AA267" s="43" t="s">
        <v>4</v>
      </c>
      <c r="AB267" s="44"/>
      <c r="AC267" s="44"/>
      <c r="AD267" s="44"/>
      <c r="AE267" s="45"/>
      <c r="AF267" s="62" t="s">
        <v>3</v>
      </c>
      <c r="AG267" s="62"/>
      <c r="AH267" s="62"/>
      <c r="AI267" s="62"/>
      <c r="AJ267" s="62"/>
      <c r="AK267" s="62" t="s">
        <v>88</v>
      </c>
      <c r="AL267" s="62"/>
      <c r="AM267" s="62"/>
      <c r="AN267" s="62"/>
      <c r="AO267" s="62"/>
      <c r="AP267" s="62" t="s">
        <v>4</v>
      </c>
      <c r="AQ267" s="62"/>
      <c r="AR267" s="62"/>
      <c r="AS267" s="62"/>
      <c r="AT267" s="62"/>
      <c r="AU267" s="62" t="s">
        <v>3</v>
      </c>
      <c r="AV267" s="62"/>
      <c r="AW267" s="62"/>
      <c r="AX267" s="62"/>
      <c r="AY267" s="62"/>
      <c r="AZ267" s="62" t="s">
        <v>95</v>
      </c>
      <c r="BA267" s="62"/>
      <c r="BB267" s="62"/>
      <c r="BC267" s="62"/>
      <c r="BD267" s="62"/>
    </row>
    <row r="268" spans="1:79" s="26" customFormat="1" ht="15" customHeight="1" x14ac:dyDescent="0.25">
      <c r="A268" s="47">
        <v>1</v>
      </c>
      <c r="B268" s="47"/>
      <c r="C268" s="47"/>
      <c r="D268" s="47"/>
      <c r="E268" s="47"/>
      <c r="F268" s="47"/>
      <c r="G268" s="47">
        <v>2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9">
        <v>3</v>
      </c>
      <c r="U268" s="50"/>
      <c r="V268" s="50"/>
      <c r="W268" s="50"/>
      <c r="X268" s="50"/>
      <c r="Y268" s="50"/>
      <c r="Z268" s="51"/>
      <c r="AA268" s="49">
        <v>4</v>
      </c>
      <c r="AB268" s="50"/>
      <c r="AC268" s="50"/>
      <c r="AD268" s="50"/>
      <c r="AE268" s="51"/>
      <c r="AF268" s="47">
        <v>5</v>
      </c>
      <c r="AG268" s="47"/>
      <c r="AH268" s="47"/>
      <c r="AI268" s="47"/>
      <c r="AJ268" s="47"/>
      <c r="AK268" s="47">
        <v>6</v>
      </c>
      <c r="AL268" s="47"/>
      <c r="AM268" s="47"/>
      <c r="AN268" s="47"/>
      <c r="AO268" s="47"/>
      <c r="AP268" s="47">
        <v>7</v>
      </c>
      <c r="AQ268" s="47"/>
      <c r="AR268" s="47"/>
      <c r="AS268" s="47"/>
      <c r="AT268" s="47"/>
      <c r="AU268" s="47">
        <v>8</v>
      </c>
      <c r="AV268" s="47"/>
      <c r="AW268" s="47"/>
      <c r="AX268" s="47"/>
      <c r="AY268" s="47"/>
      <c r="AZ268" s="47">
        <v>9</v>
      </c>
      <c r="BA268" s="47"/>
      <c r="BB268" s="47"/>
      <c r="BC268" s="47"/>
      <c r="BD268" s="47"/>
    </row>
    <row r="269" spans="1:79" s="23" customFormat="1" ht="12" hidden="1" customHeight="1" x14ac:dyDescent="0.3">
      <c r="A269" s="48" t="s">
        <v>68</v>
      </c>
      <c r="B269" s="48"/>
      <c r="C269" s="48"/>
      <c r="D269" s="48"/>
      <c r="E269" s="48"/>
      <c r="F269" s="48"/>
      <c r="G269" s="153" t="s">
        <v>56</v>
      </c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83" t="s">
        <v>78</v>
      </c>
      <c r="U269" s="84"/>
      <c r="V269" s="84"/>
      <c r="W269" s="84"/>
      <c r="X269" s="84"/>
      <c r="Y269" s="84"/>
      <c r="Z269" s="85"/>
      <c r="AA269" s="154" t="s">
        <v>59</v>
      </c>
      <c r="AB269" s="155"/>
      <c r="AC269" s="155"/>
      <c r="AD269" s="155"/>
      <c r="AE269" s="156"/>
      <c r="AF269" s="140" t="s">
        <v>60</v>
      </c>
      <c r="AG269" s="140"/>
      <c r="AH269" s="140"/>
      <c r="AI269" s="140"/>
      <c r="AJ269" s="140"/>
      <c r="AK269" s="135" t="s">
        <v>121</v>
      </c>
      <c r="AL269" s="135"/>
      <c r="AM269" s="135"/>
      <c r="AN269" s="135"/>
      <c r="AO269" s="135"/>
      <c r="AP269" s="140" t="s">
        <v>61</v>
      </c>
      <c r="AQ269" s="140"/>
      <c r="AR269" s="140"/>
      <c r="AS269" s="140"/>
      <c r="AT269" s="140"/>
      <c r="AU269" s="140" t="s">
        <v>62</v>
      </c>
      <c r="AV269" s="140"/>
      <c r="AW269" s="140"/>
      <c r="AX269" s="140"/>
      <c r="AY269" s="140"/>
      <c r="AZ269" s="135" t="s">
        <v>121</v>
      </c>
      <c r="BA269" s="135"/>
      <c r="BB269" s="135"/>
      <c r="BC269" s="135"/>
      <c r="BD269" s="135"/>
      <c r="CA269" s="23" t="s">
        <v>46</v>
      </c>
    </row>
    <row r="270" spans="1:79" s="24" customFormat="1" ht="61" customHeight="1" x14ac:dyDescent="0.25">
      <c r="A270" s="48">
        <v>1</v>
      </c>
      <c r="B270" s="48"/>
      <c r="C270" s="48"/>
      <c r="D270" s="48"/>
      <c r="E270" s="48"/>
      <c r="F270" s="48"/>
      <c r="G270" s="35" t="s">
        <v>219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42"/>
      <c r="T270" s="49" t="s">
        <v>300</v>
      </c>
      <c r="U270" s="50"/>
      <c r="V270" s="50"/>
      <c r="W270" s="50"/>
      <c r="X270" s="50"/>
      <c r="Y270" s="50"/>
      <c r="Z270" s="51"/>
      <c r="AA270" s="31">
        <v>0</v>
      </c>
      <c r="AB270" s="32"/>
      <c r="AC270" s="32"/>
      <c r="AD270" s="32"/>
      <c r="AE270" s="33"/>
      <c r="AF270" s="46">
        <v>0</v>
      </c>
      <c r="AG270" s="46"/>
      <c r="AH270" s="46"/>
      <c r="AI270" s="46"/>
      <c r="AJ270" s="46"/>
      <c r="AK270" s="46">
        <f>IF(ISNUMBER(AA270),AA270,0)+IF(ISNUMBER(AF270),AF270,0)</f>
        <v>0</v>
      </c>
      <c r="AL270" s="46"/>
      <c r="AM270" s="46"/>
      <c r="AN270" s="46"/>
      <c r="AO270" s="46"/>
      <c r="AP270" s="46">
        <v>0</v>
      </c>
      <c r="AQ270" s="46"/>
      <c r="AR270" s="46"/>
      <c r="AS270" s="46"/>
      <c r="AT270" s="46"/>
      <c r="AU270" s="46">
        <v>0</v>
      </c>
      <c r="AV270" s="46"/>
      <c r="AW270" s="46"/>
      <c r="AX270" s="46"/>
      <c r="AY270" s="46"/>
      <c r="AZ270" s="46">
        <f>IF(ISNUMBER(AP270),AP270,0)+IF(ISNUMBER(AU270),AU270,0)</f>
        <v>0</v>
      </c>
      <c r="BA270" s="46"/>
      <c r="BB270" s="46"/>
      <c r="BC270" s="46"/>
      <c r="BD270" s="46"/>
      <c r="CA270" s="24" t="s">
        <v>47</v>
      </c>
    </row>
    <row r="271" spans="1:79" s="25" customFormat="1" ht="13" x14ac:dyDescent="0.25">
      <c r="A271" s="185"/>
      <c r="B271" s="185"/>
      <c r="C271" s="185"/>
      <c r="D271" s="185"/>
      <c r="E271" s="185"/>
      <c r="F271" s="185"/>
      <c r="G271" s="182" t="s">
        <v>143</v>
      </c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4"/>
      <c r="T271" s="196"/>
      <c r="U271" s="197"/>
      <c r="V271" s="197"/>
      <c r="W271" s="197"/>
      <c r="X271" s="197"/>
      <c r="Y271" s="197"/>
      <c r="Z271" s="198"/>
      <c r="AA271" s="92">
        <v>0</v>
      </c>
      <c r="AB271" s="93"/>
      <c r="AC271" s="93"/>
      <c r="AD271" s="93"/>
      <c r="AE271" s="94"/>
      <c r="AF271" s="125">
        <v>0</v>
      </c>
      <c r="AG271" s="125"/>
      <c r="AH271" s="125"/>
      <c r="AI271" s="125"/>
      <c r="AJ271" s="125"/>
      <c r="AK271" s="125">
        <f>IF(ISNUMBER(AA271),AA271,0)+IF(ISNUMBER(AF271),AF271,0)</f>
        <v>0</v>
      </c>
      <c r="AL271" s="125"/>
      <c r="AM271" s="125"/>
      <c r="AN271" s="125"/>
      <c r="AO271" s="125"/>
      <c r="AP271" s="125">
        <v>0</v>
      </c>
      <c r="AQ271" s="125"/>
      <c r="AR271" s="125"/>
      <c r="AS271" s="125"/>
      <c r="AT271" s="125"/>
      <c r="AU271" s="125">
        <v>0</v>
      </c>
      <c r="AV271" s="125"/>
      <c r="AW271" s="125"/>
      <c r="AX271" s="125"/>
      <c r="AY271" s="125"/>
      <c r="AZ271" s="125">
        <f>IF(ISNUMBER(AP271),AP271,0)+IF(ISNUMBER(AU271),AU271,0)</f>
        <v>0</v>
      </c>
      <c r="BA271" s="125"/>
      <c r="BB271" s="125"/>
      <c r="BC271" s="125"/>
      <c r="BD271" s="125"/>
    </row>
    <row r="273" spans="1:79" hidden="1" x14ac:dyDescent="0.25"/>
    <row r="274" spans="1:79" ht="14.25" customHeight="1" x14ac:dyDescent="0.25">
      <c r="A274" s="52" t="s">
        <v>261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</row>
    <row r="275" spans="1:79" ht="15" customHeight="1" x14ac:dyDescent="0.25">
      <c r="A275" s="55" t="s">
        <v>227</v>
      </c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</row>
    <row r="276" spans="1:79" s="26" customFormat="1" ht="23.15" customHeight="1" x14ac:dyDescent="0.25">
      <c r="A276" s="47" t="s">
        <v>127</v>
      </c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116" t="s">
        <v>128</v>
      </c>
      <c r="O276" s="117"/>
      <c r="P276" s="117"/>
      <c r="Q276" s="117"/>
      <c r="R276" s="117"/>
      <c r="S276" s="117"/>
      <c r="T276" s="117"/>
      <c r="U276" s="118"/>
      <c r="V276" s="116" t="s">
        <v>129</v>
      </c>
      <c r="W276" s="117"/>
      <c r="X276" s="117"/>
      <c r="Y276" s="117"/>
      <c r="Z276" s="118"/>
      <c r="AA276" s="49" t="s">
        <v>228</v>
      </c>
      <c r="AB276" s="50"/>
      <c r="AC276" s="50"/>
      <c r="AD276" s="50"/>
      <c r="AE276" s="50"/>
      <c r="AF276" s="50"/>
      <c r="AG276" s="50"/>
      <c r="AH276" s="50"/>
      <c r="AI276" s="51"/>
      <c r="AJ276" s="47" t="s">
        <v>231</v>
      </c>
      <c r="AK276" s="47"/>
      <c r="AL276" s="47"/>
      <c r="AM276" s="47"/>
      <c r="AN276" s="47"/>
      <c r="AO276" s="47"/>
      <c r="AP276" s="47"/>
      <c r="AQ276" s="47"/>
      <c r="AR276" s="47"/>
      <c r="AS276" s="47" t="s">
        <v>238</v>
      </c>
      <c r="AT276" s="47"/>
      <c r="AU276" s="47"/>
      <c r="AV276" s="47"/>
      <c r="AW276" s="47"/>
      <c r="AX276" s="47"/>
      <c r="AY276" s="47"/>
      <c r="AZ276" s="47"/>
      <c r="BA276" s="47"/>
      <c r="BB276" s="47" t="s">
        <v>249</v>
      </c>
      <c r="BC276" s="47"/>
      <c r="BD276" s="47"/>
      <c r="BE276" s="47"/>
      <c r="BF276" s="47"/>
      <c r="BG276" s="47"/>
      <c r="BH276" s="47"/>
      <c r="BI276" s="47"/>
      <c r="BJ276" s="47"/>
      <c r="BK276" s="47" t="s">
        <v>254</v>
      </c>
      <c r="BL276" s="47"/>
      <c r="BM276" s="47"/>
      <c r="BN276" s="47"/>
      <c r="BO276" s="47"/>
      <c r="BP276" s="47"/>
      <c r="BQ276" s="47"/>
      <c r="BR276" s="47"/>
      <c r="BS276" s="47"/>
    </row>
    <row r="277" spans="1:79" s="26" customFormat="1" ht="7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119"/>
      <c r="O277" s="120"/>
      <c r="P277" s="120"/>
      <c r="Q277" s="120"/>
      <c r="R277" s="120"/>
      <c r="S277" s="120"/>
      <c r="T277" s="120"/>
      <c r="U277" s="121"/>
      <c r="V277" s="119"/>
      <c r="W277" s="120"/>
      <c r="X277" s="120"/>
      <c r="Y277" s="120"/>
      <c r="Z277" s="121"/>
      <c r="AA277" s="49" t="s">
        <v>130</v>
      </c>
      <c r="AB277" s="50"/>
      <c r="AC277" s="50"/>
      <c r="AD277" s="50"/>
      <c r="AE277" s="51"/>
      <c r="AF277" s="47" t="s">
        <v>131</v>
      </c>
      <c r="AG277" s="47"/>
      <c r="AH277" s="47"/>
      <c r="AI277" s="47"/>
      <c r="AJ277" s="47" t="s">
        <v>130</v>
      </c>
      <c r="AK277" s="47"/>
      <c r="AL277" s="47"/>
      <c r="AM277" s="47"/>
      <c r="AN277" s="47"/>
      <c r="AO277" s="47" t="s">
        <v>131</v>
      </c>
      <c r="AP277" s="47"/>
      <c r="AQ277" s="47"/>
      <c r="AR277" s="47"/>
      <c r="AS277" s="47" t="s">
        <v>130</v>
      </c>
      <c r="AT277" s="47"/>
      <c r="AU277" s="47"/>
      <c r="AV277" s="47"/>
      <c r="AW277" s="47"/>
      <c r="AX277" s="47" t="s">
        <v>131</v>
      </c>
      <c r="AY277" s="47"/>
      <c r="AZ277" s="47"/>
      <c r="BA277" s="47"/>
      <c r="BB277" s="47" t="s">
        <v>130</v>
      </c>
      <c r="BC277" s="47"/>
      <c r="BD277" s="47"/>
      <c r="BE277" s="47"/>
      <c r="BF277" s="47"/>
      <c r="BG277" s="47" t="s">
        <v>131</v>
      </c>
      <c r="BH277" s="47"/>
      <c r="BI277" s="47"/>
      <c r="BJ277" s="47"/>
      <c r="BK277" s="47" t="s">
        <v>130</v>
      </c>
      <c r="BL277" s="47"/>
      <c r="BM277" s="47"/>
      <c r="BN277" s="47"/>
      <c r="BO277" s="47"/>
      <c r="BP277" s="47" t="s">
        <v>131</v>
      </c>
      <c r="BQ277" s="47"/>
      <c r="BR277" s="47"/>
      <c r="BS277" s="47"/>
    </row>
    <row r="278" spans="1:79" s="27" customFormat="1" ht="18.75" customHeight="1" x14ac:dyDescent="0.25">
      <c r="A278" s="62">
        <v>1</v>
      </c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43">
        <v>2</v>
      </c>
      <c r="O278" s="44"/>
      <c r="P278" s="44"/>
      <c r="Q278" s="44"/>
      <c r="R278" s="44"/>
      <c r="S278" s="44"/>
      <c r="T278" s="44"/>
      <c r="U278" s="45"/>
      <c r="V278" s="43">
        <v>3</v>
      </c>
      <c r="W278" s="44"/>
      <c r="X278" s="44"/>
      <c r="Y278" s="44"/>
      <c r="Z278" s="45"/>
      <c r="AA278" s="43">
        <v>4</v>
      </c>
      <c r="AB278" s="44"/>
      <c r="AC278" s="44"/>
      <c r="AD278" s="44"/>
      <c r="AE278" s="45"/>
      <c r="AF278" s="62">
        <v>5</v>
      </c>
      <c r="AG278" s="62"/>
      <c r="AH278" s="62"/>
      <c r="AI278" s="62"/>
      <c r="AJ278" s="62">
        <v>6</v>
      </c>
      <c r="AK278" s="62"/>
      <c r="AL278" s="62"/>
      <c r="AM278" s="62"/>
      <c r="AN278" s="62"/>
      <c r="AO278" s="62">
        <v>7</v>
      </c>
      <c r="AP278" s="62"/>
      <c r="AQ278" s="62"/>
      <c r="AR278" s="62"/>
      <c r="AS278" s="62">
        <v>8</v>
      </c>
      <c r="AT278" s="62"/>
      <c r="AU278" s="62"/>
      <c r="AV278" s="62"/>
      <c r="AW278" s="62"/>
      <c r="AX278" s="62">
        <v>9</v>
      </c>
      <c r="AY278" s="62"/>
      <c r="AZ278" s="62"/>
      <c r="BA278" s="62"/>
      <c r="BB278" s="62">
        <v>10</v>
      </c>
      <c r="BC278" s="62"/>
      <c r="BD278" s="62"/>
      <c r="BE278" s="62"/>
      <c r="BF278" s="62"/>
      <c r="BG278" s="62">
        <v>11</v>
      </c>
      <c r="BH278" s="62"/>
      <c r="BI278" s="62"/>
      <c r="BJ278" s="62"/>
      <c r="BK278" s="62">
        <v>12</v>
      </c>
      <c r="BL278" s="62"/>
      <c r="BM278" s="62"/>
      <c r="BN278" s="62"/>
      <c r="BO278" s="62"/>
      <c r="BP278" s="62">
        <v>13</v>
      </c>
      <c r="BQ278" s="62"/>
      <c r="BR278" s="62"/>
      <c r="BS278" s="62"/>
    </row>
    <row r="279" spans="1:79" s="27" customFormat="1" ht="52" customHeight="1" x14ac:dyDescent="0.25">
      <c r="A279" s="37" t="s">
        <v>325</v>
      </c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  <c r="N279" s="43" t="s">
        <v>323</v>
      </c>
      <c r="O279" s="44"/>
      <c r="P279" s="44"/>
      <c r="Q279" s="44"/>
      <c r="R279" s="44"/>
      <c r="S279" s="44"/>
      <c r="T279" s="44"/>
      <c r="U279" s="45"/>
      <c r="V279" s="158">
        <v>22187664</v>
      </c>
      <c r="W279" s="159"/>
      <c r="X279" s="159"/>
      <c r="Y279" s="159"/>
      <c r="Z279" s="160"/>
      <c r="AA279" s="158">
        <v>6500000</v>
      </c>
      <c r="AB279" s="159"/>
      <c r="AC279" s="159"/>
      <c r="AD279" s="159"/>
      <c r="AE279" s="160"/>
      <c r="AF279" s="158">
        <v>29</v>
      </c>
      <c r="AG279" s="159"/>
      <c r="AH279" s="159"/>
      <c r="AI279" s="160"/>
      <c r="AJ279" s="158">
        <v>5000000</v>
      </c>
      <c r="AK279" s="159"/>
      <c r="AL279" s="159"/>
      <c r="AM279" s="159"/>
      <c r="AN279" s="160"/>
      <c r="AO279" s="158">
        <v>52</v>
      </c>
      <c r="AP279" s="159"/>
      <c r="AQ279" s="159"/>
      <c r="AR279" s="160"/>
      <c r="AS279" s="158"/>
      <c r="AT279" s="159"/>
      <c r="AU279" s="159"/>
      <c r="AV279" s="159"/>
      <c r="AW279" s="160"/>
      <c r="AX279" s="158"/>
      <c r="AY279" s="159"/>
      <c r="AZ279" s="159"/>
      <c r="BA279" s="160"/>
      <c r="BB279" s="158"/>
      <c r="BC279" s="159"/>
      <c r="BD279" s="159"/>
      <c r="BE279" s="159"/>
      <c r="BF279" s="160"/>
      <c r="BG279" s="158"/>
      <c r="BH279" s="159"/>
      <c r="BI279" s="159"/>
      <c r="BJ279" s="160"/>
      <c r="BK279" s="158"/>
      <c r="BL279" s="159"/>
      <c r="BM279" s="159"/>
      <c r="BN279" s="159"/>
      <c r="BO279" s="160"/>
      <c r="BP279" s="158"/>
      <c r="BQ279" s="159"/>
      <c r="BR279" s="159"/>
      <c r="BS279" s="160"/>
    </row>
    <row r="280" spans="1:79" s="27" customFormat="1" ht="64" customHeight="1" x14ac:dyDescent="0.25">
      <c r="A280" s="37" t="s">
        <v>324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  <c r="N280" s="43"/>
      <c r="O280" s="44"/>
      <c r="P280" s="44"/>
      <c r="Q280" s="44"/>
      <c r="R280" s="44"/>
      <c r="S280" s="44"/>
      <c r="T280" s="44"/>
      <c r="U280" s="45"/>
      <c r="V280" s="158"/>
      <c r="W280" s="159"/>
      <c r="X280" s="159"/>
      <c r="Y280" s="159"/>
      <c r="Z280" s="160"/>
      <c r="AA280" s="158"/>
      <c r="AB280" s="159"/>
      <c r="AC280" s="159"/>
      <c r="AD280" s="159"/>
      <c r="AE280" s="160"/>
      <c r="AF280" s="158"/>
      <c r="AG280" s="159"/>
      <c r="AH280" s="159"/>
      <c r="AI280" s="160"/>
      <c r="AJ280" s="158"/>
      <c r="AK280" s="159"/>
      <c r="AL280" s="159"/>
      <c r="AM280" s="159"/>
      <c r="AN280" s="160"/>
      <c r="AO280" s="158"/>
      <c r="AP280" s="159"/>
      <c r="AQ280" s="159"/>
      <c r="AR280" s="160"/>
      <c r="AS280" s="158">
        <v>179860</v>
      </c>
      <c r="AT280" s="159"/>
      <c r="AU280" s="159"/>
      <c r="AV280" s="159"/>
      <c r="AW280" s="160"/>
      <c r="AX280" s="158"/>
      <c r="AY280" s="159"/>
      <c r="AZ280" s="159"/>
      <c r="BA280" s="160"/>
      <c r="BB280" s="158"/>
      <c r="BC280" s="159"/>
      <c r="BD280" s="159"/>
      <c r="BE280" s="159"/>
      <c r="BF280" s="160"/>
      <c r="BG280" s="158"/>
      <c r="BH280" s="159"/>
      <c r="BI280" s="159"/>
      <c r="BJ280" s="160"/>
      <c r="BK280" s="158"/>
      <c r="BL280" s="159"/>
      <c r="BM280" s="159"/>
      <c r="BN280" s="159"/>
      <c r="BO280" s="160"/>
      <c r="BP280" s="158"/>
      <c r="BQ280" s="159"/>
      <c r="BR280" s="159"/>
      <c r="BS280" s="160"/>
    </row>
    <row r="281" spans="1:79" s="27" customFormat="1" ht="71.25" customHeight="1" x14ac:dyDescent="0.25">
      <c r="A281" s="37" t="s">
        <v>326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9"/>
      <c r="N281" s="43"/>
      <c r="O281" s="44"/>
      <c r="P281" s="44"/>
      <c r="Q281" s="44"/>
      <c r="R281" s="44"/>
      <c r="S281" s="44"/>
      <c r="T281" s="44"/>
      <c r="U281" s="45"/>
      <c r="V281" s="158"/>
      <c r="W281" s="159"/>
      <c r="X281" s="159"/>
      <c r="Y281" s="159"/>
      <c r="Z281" s="160"/>
      <c r="AA281" s="158"/>
      <c r="AB281" s="159"/>
      <c r="AC281" s="159"/>
      <c r="AD281" s="159"/>
      <c r="AE281" s="160"/>
      <c r="AF281" s="158"/>
      <c r="AG281" s="159"/>
      <c r="AH281" s="159"/>
      <c r="AI281" s="160"/>
      <c r="AJ281" s="158"/>
      <c r="AK281" s="159"/>
      <c r="AL281" s="159"/>
      <c r="AM281" s="159"/>
      <c r="AN281" s="160"/>
      <c r="AO281" s="158"/>
      <c r="AP281" s="159"/>
      <c r="AQ281" s="159"/>
      <c r="AR281" s="160"/>
      <c r="AS281" s="158">
        <v>25408</v>
      </c>
      <c r="AT281" s="159"/>
      <c r="AU281" s="159"/>
      <c r="AV281" s="159"/>
      <c r="AW281" s="160"/>
      <c r="AX281" s="158"/>
      <c r="AY281" s="159"/>
      <c r="AZ281" s="159"/>
      <c r="BA281" s="160"/>
      <c r="BB281" s="158"/>
      <c r="BC281" s="159"/>
      <c r="BD281" s="159"/>
      <c r="BE281" s="159"/>
      <c r="BF281" s="160"/>
      <c r="BG281" s="158"/>
      <c r="BH281" s="159"/>
      <c r="BI281" s="159"/>
      <c r="BJ281" s="160"/>
      <c r="BK281" s="158"/>
      <c r="BL281" s="159"/>
      <c r="BM281" s="159"/>
      <c r="BN281" s="159"/>
      <c r="BO281" s="160"/>
      <c r="BP281" s="158"/>
      <c r="BQ281" s="159"/>
      <c r="BR281" s="159"/>
      <c r="BS281" s="160"/>
    </row>
    <row r="282" spans="1:79" s="27" customFormat="1" ht="60" customHeight="1" x14ac:dyDescent="0.25">
      <c r="A282" s="37" t="s">
        <v>318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43"/>
      <c r="O282" s="44"/>
      <c r="P282" s="44"/>
      <c r="Q282" s="44"/>
      <c r="R282" s="44"/>
      <c r="S282" s="44"/>
      <c r="T282" s="44"/>
      <c r="U282" s="45"/>
      <c r="V282" s="158"/>
      <c r="W282" s="159"/>
      <c r="X282" s="159"/>
      <c r="Y282" s="159"/>
      <c r="Z282" s="160"/>
      <c r="AA282" s="158"/>
      <c r="AB282" s="159"/>
      <c r="AC282" s="159"/>
      <c r="AD282" s="159"/>
      <c r="AE282" s="160"/>
      <c r="AF282" s="158"/>
      <c r="AG282" s="159"/>
      <c r="AH282" s="159"/>
      <c r="AI282" s="160"/>
      <c r="AJ282" s="158"/>
      <c r="AK282" s="159"/>
      <c r="AL282" s="159"/>
      <c r="AM282" s="159"/>
      <c r="AN282" s="160"/>
      <c r="AO282" s="158"/>
      <c r="AP282" s="159"/>
      <c r="AQ282" s="159"/>
      <c r="AR282" s="160"/>
      <c r="AS282" s="158">
        <v>49900</v>
      </c>
      <c r="AT282" s="159"/>
      <c r="AU282" s="159"/>
      <c r="AV282" s="159"/>
      <c r="AW282" s="160"/>
      <c r="AX282" s="158"/>
      <c r="AY282" s="159"/>
      <c r="AZ282" s="159"/>
      <c r="BA282" s="160"/>
      <c r="BB282" s="158"/>
      <c r="BC282" s="159"/>
      <c r="BD282" s="159"/>
      <c r="BE282" s="159"/>
      <c r="BF282" s="160"/>
      <c r="BG282" s="158"/>
      <c r="BH282" s="159"/>
      <c r="BI282" s="159"/>
      <c r="BJ282" s="160"/>
      <c r="BK282" s="158"/>
      <c r="BL282" s="159"/>
      <c r="BM282" s="159"/>
      <c r="BN282" s="159"/>
      <c r="BO282" s="160"/>
      <c r="BP282" s="158"/>
      <c r="BQ282" s="159"/>
      <c r="BR282" s="159"/>
      <c r="BS282" s="160"/>
    </row>
    <row r="283" spans="1:79" s="27" customFormat="1" ht="15" hidden="1" customHeight="1" x14ac:dyDescent="0.25">
      <c r="A283" s="43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5"/>
      <c r="N283" s="43"/>
      <c r="O283" s="44"/>
      <c r="P283" s="44"/>
      <c r="Q283" s="44"/>
      <c r="R283" s="44"/>
      <c r="S283" s="44"/>
      <c r="T283" s="44"/>
      <c r="U283" s="45"/>
      <c r="V283" s="158"/>
      <c r="W283" s="159"/>
      <c r="X283" s="159"/>
      <c r="Y283" s="159"/>
      <c r="Z283" s="160"/>
      <c r="AA283" s="158"/>
      <c r="AB283" s="159"/>
      <c r="AC283" s="159"/>
      <c r="AD283" s="159"/>
      <c r="AE283" s="160"/>
      <c r="AF283" s="158"/>
      <c r="AG283" s="159"/>
      <c r="AH283" s="159"/>
      <c r="AI283" s="160"/>
      <c r="AJ283" s="158"/>
      <c r="AK283" s="159"/>
      <c r="AL283" s="159"/>
      <c r="AM283" s="159"/>
      <c r="AN283" s="160"/>
      <c r="AO283" s="158"/>
      <c r="AP283" s="159"/>
      <c r="AQ283" s="159"/>
      <c r="AR283" s="160"/>
      <c r="AS283" s="158"/>
      <c r="AT283" s="159"/>
      <c r="AU283" s="159"/>
      <c r="AV283" s="159"/>
      <c r="AW283" s="160"/>
      <c r="AX283" s="158"/>
      <c r="AY283" s="159"/>
      <c r="AZ283" s="159"/>
      <c r="BA283" s="160"/>
      <c r="BB283" s="158"/>
      <c r="BC283" s="159"/>
      <c r="BD283" s="159"/>
      <c r="BE283" s="159"/>
      <c r="BF283" s="160"/>
      <c r="BG283" s="158"/>
      <c r="BH283" s="159"/>
      <c r="BI283" s="159"/>
      <c r="BJ283" s="160"/>
      <c r="BK283" s="158"/>
      <c r="BL283" s="159"/>
      <c r="BM283" s="159"/>
      <c r="BN283" s="159"/>
      <c r="BO283" s="160"/>
      <c r="BP283" s="158"/>
      <c r="BQ283" s="159"/>
      <c r="BR283" s="159"/>
      <c r="BS283" s="160"/>
    </row>
    <row r="284" spans="1:79" s="27" customFormat="1" ht="14.15" hidden="1" customHeight="1" x14ac:dyDescent="0.25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62"/>
      <c r="O284" s="62"/>
      <c r="P284" s="62"/>
      <c r="Q284" s="62"/>
      <c r="R284" s="62"/>
      <c r="S284" s="62"/>
      <c r="T284" s="62"/>
      <c r="U284" s="62"/>
      <c r="V284" s="158"/>
      <c r="W284" s="159"/>
      <c r="X284" s="159"/>
      <c r="Y284" s="159"/>
      <c r="Z284" s="160"/>
      <c r="AA284" s="158"/>
      <c r="AB284" s="159"/>
      <c r="AC284" s="159"/>
      <c r="AD284" s="159"/>
      <c r="AE284" s="160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</row>
    <row r="285" spans="1:79" s="29" customFormat="1" ht="18" customHeight="1" x14ac:dyDescent="0.25">
      <c r="A285" s="138" t="s">
        <v>143</v>
      </c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43"/>
      <c r="O285" s="44"/>
      <c r="P285" s="44"/>
      <c r="Q285" s="44"/>
      <c r="R285" s="44"/>
      <c r="S285" s="44"/>
      <c r="T285" s="44"/>
      <c r="U285" s="45"/>
      <c r="V285" s="158">
        <f>V279+V280+V281+V282</f>
        <v>22187664</v>
      </c>
      <c r="W285" s="159"/>
      <c r="X285" s="159"/>
      <c r="Y285" s="159"/>
      <c r="Z285" s="160"/>
      <c r="AA285" s="158">
        <f>AA279+AA280+AA281+AA282</f>
        <v>6500000</v>
      </c>
      <c r="AB285" s="159"/>
      <c r="AC285" s="159"/>
      <c r="AD285" s="159"/>
      <c r="AE285" s="160"/>
      <c r="AF285" s="157"/>
      <c r="AG285" s="157"/>
      <c r="AH285" s="157"/>
      <c r="AI285" s="157"/>
      <c r="AJ285" s="157">
        <f>AJ279+AJ280+AJ281+AJ282</f>
        <v>5000000</v>
      </c>
      <c r="AK285" s="157"/>
      <c r="AL285" s="157"/>
      <c r="AM285" s="157"/>
      <c r="AN285" s="157"/>
      <c r="AO285" s="157"/>
      <c r="AP285" s="157"/>
      <c r="AQ285" s="157"/>
      <c r="AR285" s="157"/>
      <c r="AS285" s="157">
        <f>AS279+AS280+AS281+AS282</f>
        <v>255168</v>
      </c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62"/>
      <c r="BQ285" s="163"/>
      <c r="BR285" s="163"/>
      <c r="BS285" s="164"/>
      <c r="CA285" s="29" t="s">
        <v>48</v>
      </c>
    </row>
    <row r="287" spans="1:79" hidden="1" x14ac:dyDescent="0.25"/>
    <row r="288" spans="1:79" ht="35.25" customHeight="1" x14ac:dyDescent="0.25">
      <c r="A288" s="52" t="s">
        <v>262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</row>
    <row r="289" spans="1:79" ht="122.5" customHeight="1" x14ac:dyDescent="0.25">
      <c r="A289" s="71" t="s">
        <v>311</v>
      </c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</row>
    <row r="290" spans="1:79" ht="14" hidden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79" hidden="1" x14ac:dyDescent="0.25"/>
    <row r="292" spans="1:79" ht="28.5" customHeight="1" x14ac:dyDescent="0.25">
      <c r="A292" s="165" t="s">
        <v>245</v>
      </c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5"/>
      <c r="BK292" s="165"/>
      <c r="BL292" s="165"/>
    </row>
    <row r="293" spans="1:79" ht="14.25" customHeight="1" x14ac:dyDescent="0.25">
      <c r="A293" s="52" t="s">
        <v>229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</row>
    <row r="294" spans="1:79" ht="15" customHeight="1" x14ac:dyDescent="0.25">
      <c r="A294" s="55" t="s">
        <v>227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</row>
    <row r="295" spans="1:79" s="26" customFormat="1" ht="30" customHeight="1" x14ac:dyDescent="0.25">
      <c r="A295" s="47" t="s">
        <v>132</v>
      </c>
      <c r="B295" s="47"/>
      <c r="C295" s="47"/>
      <c r="D295" s="47"/>
      <c r="E295" s="47"/>
      <c r="F295" s="47"/>
      <c r="G295" s="47" t="s">
        <v>19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 t="s">
        <v>15</v>
      </c>
      <c r="U295" s="47"/>
      <c r="V295" s="47"/>
      <c r="W295" s="47"/>
      <c r="X295" s="47"/>
      <c r="Y295" s="47"/>
      <c r="Z295" s="47" t="s">
        <v>14</v>
      </c>
      <c r="AA295" s="47"/>
      <c r="AB295" s="47"/>
      <c r="AC295" s="47"/>
      <c r="AD295" s="47"/>
      <c r="AE295" s="47" t="s">
        <v>133</v>
      </c>
      <c r="AF295" s="47"/>
      <c r="AG295" s="47"/>
      <c r="AH295" s="47"/>
      <c r="AI295" s="47"/>
      <c r="AJ295" s="47"/>
      <c r="AK295" s="47" t="s">
        <v>134</v>
      </c>
      <c r="AL295" s="47"/>
      <c r="AM295" s="47"/>
      <c r="AN295" s="47"/>
      <c r="AO295" s="47"/>
      <c r="AP295" s="47"/>
      <c r="AQ295" s="47" t="s">
        <v>135</v>
      </c>
      <c r="AR295" s="47"/>
      <c r="AS295" s="47"/>
      <c r="AT295" s="47"/>
      <c r="AU295" s="47"/>
      <c r="AV295" s="47"/>
      <c r="AW295" s="47" t="s">
        <v>97</v>
      </c>
      <c r="AX295" s="47"/>
      <c r="AY295" s="47"/>
      <c r="AZ295" s="47"/>
      <c r="BA295" s="47"/>
      <c r="BB295" s="47"/>
      <c r="BC295" s="47"/>
      <c r="BD295" s="47"/>
      <c r="BE295" s="47"/>
      <c r="BF295" s="47"/>
      <c r="BG295" s="47" t="s">
        <v>136</v>
      </c>
      <c r="BH295" s="47"/>
      <c r="BI295" s="47"/>
      <c r="BJ295" s="47"/>
      <c r="BK295" s="47"/>
      <c r="BL295" s="47"/>
    </row>
    <row r="296" spans="1:79" s="26" customFormat="1" ht="30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 t="s">
        <v>17</v>
      </c>
      <c r="AX296" s="47"/>
      <c r="AY296" s="47"/>
      <c r="AZ296" s="47"/>
      <c r="BA296" s="47"/>
      <c r="BB296" s="47" t="s">
        <v>16</v>
      </c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</row>
    <row r="297" spans="1:79" s="26" customFormat="1" ht="11.5" customHeight="1" x14ac:dyDescent="0.25">
      <c r="A297" s="47">
        <v>1</v>
      </c>
      <c r="B297" s="47"/>
      <c r="C297" s="47"/>
      <c r="D297" s="47"/>
      <c r="E297" s="47"/>
      <c r="F297" s="47"/>
      <c r="G297" s="47">
        <v>2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>
        <v>3</v>
      </c>
      <c r="U297" s="47"/>
      <c r="V297" s="47"/>
      <c r="W297" s="47"/>
      <c r="X297" s="47"/>
      <c r="Y297" s="47"/>
      <c r="Z297" s="47">
        <v>4</v>
      </c>
      <c r="AA297" s="47"/>
      <c r="AB297" s="47"/>
      <c r="AC297" s="47"/>
      <c r="AD297" s="47"/>
      <c r="AE297" s="47">
        <v>5</v>
      </c>
      <c r="AF297" s="47"/>
      <c r="AG297" s="47"/>
      <c r="AH297" s="47"/>
      <c r="AI297" s="47"/>
      <c r="AJ297" s="47"/>
      <c r="AK297" s="47">
        <v>6</v>
      </c>
      <c r="AL297" s="47"/>
      <c r="AM297" s="47"/>
      <c r="AN297" s="47"/>
      <c r="AO297" s="47"/>
      <c r="AP297" s="47"/>
      <c r="AQ297" s="47">
        <v>7</v>
      </c>
      <c r="AR297" s="47"/>
      <c r="AS297" s="47"/>
      <c r="AT297" s="47"/>
      <c r="AU297" s="47"/>
      <c r="AV297" s="47"/>
      <c r="AW297" s="47">
        <v>8</v>
      </c>
      <c r="AX297" s="47"/>
      <c r="AY297" s="47"/>
      <c r="AZ297" s="47"/>
      <c r="BA297" s="47"/>
      <c r="BB297" s="47">
        <v>9</v>
      </c>
      <c r="BC297" s="47"/>
      <c r="BD297" s="47"/>
      <c r="BE297" s="47"/>
      <c r="BF297" s="47"/>
      <c r="BG297" s="47">
        <v>10</v>
      </c>
      <c r="BH297" s="47"/>
      <c r="BI297" s="47"/>
      <c r="BJ297" s="47"/>
      <c r="BK297" s="47"/>
      <c r="BL297" s="47"/>
    </row>
    <row r="298" spans="1:79" s="23" customFormat="1" ht="12" hidden="1" customHeight="1" x14ac:dyDescent="0.3">
      <c r="A298" s="48" t="s">
        <v>63</v>
      </c>
      <c r="B298" s="48"/>
      <c r="C298" s="48"/>
      <c r="D298" s="48"/>
      <c r="E298" s="48"/>
      <c r="F298" s="48"/>
      <c r="G298" s="153" t="s">
        <v>56</v>
      </c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40" t="s">
        <v>79</v>
      </c>
      <c r="U298" s="140"/>
      <c r="V298" s="140"/>
      <c r="W298" s="140"/>
      <c r="X298" s="140"/>
      <c r="Y298" s="140"/>
      <c r="Z298" s="140" t="s">
        <v>80</v>
      </c>
      <c r="AA298" s="140"/>
      <c r="AB298" s="140"/>
      <c r="AC298" s="140"/>
      <c r="AD298" s="140"/>
      <c r="AE298" s="140" t="s">
        <v>81</v>
      </c>
      <c r="AF298" s="140"/>
      <c r="AG298" s="140"/>
      <c r="AH298" s="140"/>
      <c r="AI298" s="140"/>
      <c r="AJ298" s="140"/>
      <c r="AK298" s="140" t="s">
        <v>82</v>
      </c>
      <c r="AL298" s="140"/>
      <c r="AM298" s="140"/>
      <c r="AN298" s="140"/>
      <c r="AO298" s="140"/>
      <c r="AP298" s="140"/>
      <c r="AQ298" s="166" t="s">
        <v>98</v>
      </c>
      <c r="AR298" s="140"/>
      <c r="AS298" s="140"/>
      <c r="AT298" s="140"/>
      <c r="AU298" s="140"/>
      <c r="AV298" s="140"/>
      <c r="AW298" s="140" t="s">
        <v>83</v>
      </c>
      <c r="AX298" s="140"/>
      <c r="AY298" s="140"/>
      <c r="AZ298" s="140"/>
      <c r="BA298" s="140"/>
      <c r="BB298" s="140" t="s">
        <v>84</v>
      </c>
      <c r="BC298" s="140"/>
      <c r="BD298" s="140"/>
      <c r="BE298" s="140"/>
      <c r="BF298" s="140"/>
      <c r="BG298" s="166" t="s">
        <v>99</v>
      </c>
      <c r="BH298" s="140"/>
      <c r="BI298" s="140"/>
      <c r="BJ298" s="140"/>
      <c r="BK298" s="140"/>
      <c r="BL298" s="140"/>
      <c r="CA298" s="23" t="s">
        <v>49</v>
      </c>
    </row>
    <row r="299" spans="1:79" s="24" customFormat="1" ht="12.75" customHeight="1" x14ac:dyDescent="0.25">
      <c r="A299" s="48">
        <v>2111</v>
      </c>
      <c r="B299" s="48"/>
      <c r="C299" s="48"/>
      <c r="D299" s="48"/>
      <c r="E299" s="48"/>
      <c r="F299" s="48"/>
      <c r="G299" s="83" t="s">
        <v>170</v>
      </c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5"/>
      <c r="T299" s="167">
        <v>0</v>
      </c>
      <c r="U299" s="167"/>
      <c r="V299" s="167"/>
      <c r="W299" s="167"/>
      <c r="X299" s="167"/>
      <c r="Y299" s="167"/>
      <c r="Z299" s="167">
        <v>33478217.990000002</v>
      </c>
      <c r="AA299" s="167"/>
      <c r="AB299" s="167"/>
      <c r="AC299" s="167"/>
      <c r="AD299" s="167"/>
      <c r="AE299" s="167">
        <v>0</v>
      </c>
      <c r="AF299" s="167"/>
      <c r="AG299" s="167"/>
      <c r="AH299" s="167"/>
      <c r="AI299" s="167"/>
      <c r="AJ299" s="167"/>
      <c r="AK299" s="167">
        <v>0</v>
      </c>
      <c r="AL299" s="167"/>
      <c r="AM299" s="167"/>
      <c r="AN299" s="167"/>
      <c r="AO299" s="167"/>
      <c r="AP299" s="167"/>
      <c r="AQ299" s="167">
        <f t="shared" ref="AQ299:AQ313" si="47">IF(ISNUMBER(AK299),AK299,0)-IF(ISNUMBER(AE299),AE299,0)</f>
        <v>0</v>
      </c>
      <c r="AR299" s="167"/>
      <c r="AS299" s="167"/>
      <c r="AT299" s="167"/>
      <c r="AU299" s="167"/>
      <c r="AV299" s="167"/>
      <c r="AW299" s="167">
        <v>0</v>
      </c>
      <c r="AX299" s="167"/>
      <c r="AY299" s="167"/>
      <c r="AZ299" s="167"/>
      <c r="BA299" s="167"/>
      <c r="BB299" s="167">
        <v>0</v>
      </c>
      <c r="BC299" s="167"/>
      <c r="BD299" s="167"/>
      <c r="BE299" s="167"/>
      <c r="BF299" s="167"/>
      <c r="BG299" s="167">
        <f t="shared" ref="BG299:BG313" si="48">IF(ISNUMBER(Z299),Z299,0)+IF(ISNUMBER(AK299),AK299,0)</f>
        <v>33478217.990000002</v>
      </c>
      <c r="BH299" s="167"/>
      <c r="BI299" s="167"/>
      <c r="BJ299" s="167"/>
      <c r="BK299" s="167"/>
      <c r="BL299" s="167"/>
      <c r="CA299" s="24" t="s">
        <v>50</v>
      </c>
    </row>
    <row r="300" spans="1:79" s="24" customFormat="1" ht="12.75" customHeight="1" x14ac:dyDescent="0.25">
      <c r="A300" s="48">
        <v>2120</v>
      </c>
      <c r="B300" s="48"/>
      <c r="C300" s="48"/>
      <c r="D300" s="48"/>
      <c r="E300" s="48"/>
      <c r="F300" s="48"/>
      <c r="G300" s="83" t="s">
        <v>171</v>
      </c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5"/>
      <c r="T300" s="167">
        <v>0</v>
      </c>
      <c r="U300" s="167"/>
      <c r="V300" s="167"/>
      <c r="W300" s="167"/>
      <c r="X300" s="167"/>
      <c r="Y300" s="167"/>
      <c r="Z300" s="167">
        <v>7068244.4799999995</v>
      </c>
      <c r="AA300" s="167"/>
      <c r="AB300" s="167"/>
      <c r="AC300" s="167"/>
      <c r="AD300" s="167"/>
      <c r="AE300" s="167">
        <v>0</v>
      </c>
      <c r="AF300" s="167"/>
      <c r="AG300" s="167"/>
      <c r="AH300" s="167"/>
      <c r="AI300" s="167"/>
      <c r="AJ300" s="167"/>
      <c r="AK300" s="167">
        <v>0</v>
      </c>
      <c r="AL300" s="167"/>
      <c r="AM300" s="167"/>
      <c r="AN300" s="167"/>
      <c r="AO300" s="167"/>
      <c r="AP300" s="167"/>
      <c r="AQ300" s="167">
        <f t="shared" si="47"/>
        <v>0</v>
      </c>
      <c r="AR300" s="167"/>
      <c r="AS300" s="167"/>
      <c r="AT300" s="167"/>
      <c r="AU300" s="167"/>
      <c r="AV300" s="167"/>
      <c r="AW300" s="167">
        <v>0</v>
      </c>
      <c r="AX300" s="167"/>
      <c r="AY300" s="167"/>
      <c r="AZ300" s="167"/>
      <c r="BA300" s="167"/>
      <c r="BB300" s="167">
        <v>0</v>
      </c>
      <c r="BC300" s="167"/>
      <c r="BD300" s="167"/>
      <c r="BE300" s="167"/>
      <c r="BF300" s="167"/>
      <c r="BG300" s="167">
        <f t="shared" si="48"/>
        <v>7068244.4799999995</v>
      </c>
      <c r="BH300" s="167"/>
      <c r="BI300" s="167"/>
      <c r="BJ300" s="167"/>
      <c r="BK300" s="167"/>
      <c r="BL300" s="167"/>
    </row>
    <row r="301" spans="1:79" s="24" customFormat="1" ht="25" customHeight="1" x14ac:dyDescent="0.25">
      <c r="A301" s="48">
        <v>2210</v>
      </c>
      <c r="B301" s="48"/>
      <c r="C301" s="48"/>
      <c r="D301" s="48"/>
      <c r="E301" s="48"/>
      <c r="F301" s="48"/>
      <c r="G301" s="83" t="s">
        <v>172</v>
      </c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5"/>
      <c r="T301" s="167">
        <v>0</v>
      </c>
      <c r="U301" s="167"/>
      <c r="V301" s="167"/>
      <c r="W301" s="167"/>
      <c r="X301" s="167"/>
      <c r="Y301" s="167"/>
      <c r="Z301" s="167">
        <v>1388238.2800000003</v>
      </c>
      <c r="AA301" s="167"/>
      <c r="AB301" s="167"/>
      <c r="AC301" s="167"/>
      <c r="AD301" s="167"/>
      <c r="AE301" s="167">
        <v>0</v>
      </c>
      <c r="AF301" s="167"/>
      <c r="AG301" s="167"/>
      <c r="AH301" s="167"/>
      <c r="AI301" s="167"/>
      <c r="AJ301" s="167"/>
      <c r="AK301" s="167">
        <v>0</v>
      </c>
      <c r="AL301" s="167"/>
      <c r="AM301" s="167"/>
      <c r="AN301" s="167"/>
      <c r="AO301" s="167"/>
      <c r="AP301" s="167"/>
      <c r="AQ301" s="167">
        <f t="shared" si="47"/>
        <v>0</v>
      </c>
      <c r="AR301" s="167"/>
      <c r="AS301" s="167"/>
      <c r="AT301" s="167"/>
      <c r="AU301" s="167"/>
      <c r="AV301" s="167"/>
      <c r="AW301" s="167">
        <v>0</v>
      </c>
      <c r="AX301" s="167"/>
      <c r="AY301" s="167"/>
      <c r="AZ301" s="167"/>
      <c r="BA301" s="167"/>
      <c r="BB301" s="167">
        <v>0</v>
      </c>
      <c r="BC301" s="167"/>
      <c r="BD301" s="167"/>
      <c r="BE301" s="167"/>
      <c r="BF301" s="167"/>
      <c r="BG301" s="167">
        <f t="shared" si="48"/>
        <v>1388238.2800000003</v>
      </c>
      <c r="BH301" s="167"/>
      <c r="BI301" s="167"/>
      <c r="BJ301" s="167"/>
      <c r="BK301" s="167"/>
      <c r="BL301" s="167"/>
    </row>
    <row r="302" spans="1:79" s="24" customFormat="1" ht="25" customHeight="1" x14ac:dyDescent="0.25">
      <c r="A302" s="48">
        <v>2220</v>
      </c>
      <c r="B302" s="48"/>
      <c r="C302" s="48"/>
      <c r="D302" s="48"/>
      <c r="E302" s="48"/>
      <c r="F302" s="48"/>
      <c r="G302" s="83" t="s">
        <v>173</v>
      </c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5"/>
      <c r="T302" s="167">
        <v>0</v>
      </c>
      <c r="U302" s="167"/>
      <c r="V302" s="167"/>
      <c r="W302" s="167"/>
      <c r="X302" s="167"/>
      <c r="Y302" s="167"/>
      <c r="Z302" s="167">
        <v>15261.6</v>
      </c>
      <c r="AA302" s="167"/>
      <c r="AB302" s="167"/>
      <c r="AC302" s="167"/>
      <c r="AD302" s="167"/>
      <c r="AE302" s="167">
        <v>0</v>
      </c>
      <c r="AF302" s="167"/>
      <c r="AG302" s="167"/>
      <c r="AH302" s="167"/>
      <c r="AI302" s="167"/>
      <c r="AJ302" s="167"/>
      <c r="AK302" s="167">
        <v>0</v>
      </c>
      <c r="AL302" s="167"/>
      <c r="AM302" s="167"/>
      <c r="AN302" s="167"/>
      <c r="AO302" s="167"/>
      <c r="AP302" s="167"/>
      <c r="AQ302" s="167">
        <f t="shared" si="47"/>
        <v>0</v>
      </c>
      <c r="AR302" s="167"/>
      <c r="AS302" s="167"/>
      <c r="AT302" s="167"/>
      <c r="AU302" s="167"/>
      <c r="AV302" s="167"/>
      <c r="AW302" s="167">
        <v>0</v>
      </c>
      <c r="AX302" s="167"/>
      <c r="AY302" s="167"/>
      <c r="AZ302" s="167"/>
      <c r="BA302" s="167"/>
      <c r="BB302" s="167">
        <v>0</v>
      </c>
      <c r="BC302" s="167"/>
      <c r="BD302" s="167"/>
      <c r="BE302" s="167"/>
      <c r="BF302" s="167"/>
      <c r="BG302" s="167">
        <f t="shared" si="48"/>
        <v>15261.6</v>
      </c>
      <c r="BH302" s="167"/>
      <c r="BI302" s="167"/>
      <c r="BJ302" s="167"/>
      <c r="BK302" s="167"/>
      <c r="BL302" s="167"/>
    </row>
    <row r="303" spans="1:79" s="24" customFormat="1" ht="12.75" customHeight="1" x14ac:dyDescent="0.25">
      <c r="A303" s="48">
        <v>2240</v>
      </c>
      <c r="B303" s="48"/>
      <c r="C303" s="48"/>
      <c r="D303" s="48"/>
      <c r="E303" s="48"/>
      <c r="F303" s="48"/>
      <c r="G303" s="83" t="s">
        <v>175</v>
      </c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5"/>
      <c r="T303" s="167">
        <v>0</v>
      </c>
      <c r="U303" s="167"/>
      <c r="V303" s="167"/>
      <c r="W303" s="167"/>
      <c r="X303" s="167"/>
      <c r="Y303" s="167"/>
      <c r="Z303" s="167">
        <v>3066270.0399999996</v>
      </c>
      <c r="AA303" s="167"/>
      <c r="AB303" s="167"/>
      <c r="AC303" s="167"/>
      <c r="AD303" s="167"/>
      <c r="AE303" s="167">
        <v>0</v>
      </c>
      <c r="AF303" s="167"/>
      <c r="AG303" s="167"/>
      <c r="AH303" s="167"/>
      <c r="AI303" s="167"/>
      <c r="AJ303" s="167"/>
      <c r="AK303" s="167">
        <v>0</v>
      </c>
      <c r="AL303" s="167"/>
      <c r="AM303" s="167"/>
      <c r="AN303" s="167"/>
      <c r="AO303" s="167"/>
      <c r="AP303" s="167"/>
      <c r="AQ303" s="167">
        <f t="shared" si="47"/>
        <v>0</v>
      </c>
      <c r="AR303" s="167"/>
      <c r="AS303" s="167"/>
      <c r="AT303" s="167"/>
      <c r="AU303" s="167"/>
      <c r="AV303" s="167"/>
      <c r="AW303" s="167">
        <v>0</v>
      </c>
      <c r="AX303" s="167"/>
      <c r="AY303" s="167"/>
      <c r="AZ303" s="167"/>
      <c r="BA303" s="167"/>
      <c r="BB303" s="167">
        <v>0</v>
      </c>
      <c r="BC303" s="167"/>
      <c r="BD303" s="167"/>
      <c r="BE303" s="167"/>
      <c r="BF303" s="167"/>
      <c r="BG303" s="167">
        <f t="shared" si="48"/>
        <v>3066270.0399999996</v>
      </c>
      <c r="BH303" s="167"/>
      <c r="BI303" s="167"/>
      <c r="BJ303" s="167"/>
      <c r="BK303" s="167"/>
      <c r="BL303" s="167"/>
    </row>
    <row r="304" spans="1:79" s="24" customFormat="1" ht="12.75" customHeight="1" x14ac:dyDescent="0.25">
      <c r="A304" s="48">
        <v>2250</v>
      </c>
      <c r="B304" s="48"/>
      <c r="C304" s="48"/>
      <c r="D304" s="48"/>
      <c r="E304" s="48"/>
      <c r="F304" s="48"/>
      <c r="G304" s="83" t="s">
        <v>176</v>
      </c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5"/>
      <c r="T304" s="167">
        <v>0</v>
      </c>
      <c r="U304" s="167"/>
      <c r="V304" s="167"/>
      <c r="W304" s="167"/>
      <c r="X304" s="167"/>
      <c r="Y304" s="167"/>
      <c r="Z304" s="167">
        <v>235462.77000000002</v>
      </c>
      <c r="AA304" s="167"/>
      <c r="AB304" s="167"/>
      <c r="AC304" s="167"/>
      <c r="AD304" s="167"/>
      <c r="AE304" s="167">
        <v>0</v>
      </c>
      <c r="AF304" s="167"/>
      <c r="AG304" s="167"/>
      <c r="AH304" s="167"/>
      <c r="AI304" s="167"/>
      <c r="AJ304" s="167"/>
      <c r="AK304" s="167">
        <v>0</v>
      </c>
      <c r="AL304" s="167"/>
      <c r="AM304" s="167"/>
      <c r="AN304" s="167"/>
      <c r="AO304" s="167"/>
      <c r="AP304" s="167"/>
      <c r="AQ304" s="167">
        <f t="shared" si="47"/>
        <v>0</v>
      </c>
      <c r="AR304" s="167"/>
      <c r="AS304" s="167"/>
      <c r="AT304" s="167"/>
      <c r="AU304" s="167"/>
      <c r="AV304" s="167"/>
      <c r="AW304" s="167">
        <v>0</v>
      </c>
      <c r="AX304" s="167"/>
      <c r="AY304" s="167"/>
      <c r="AZ304" s="167"/>
      <c r="BA304" s="167"/>
      <c r="BB304" s="167">
        <v>0</v>
      </c>
      <c r="BC304" s="167"/>
      <c r="BD304" s="167"/>
      <c r="BE304" s="167"/>
      <c r="BF304" s="167"/>
      <c r="BG304" s="167">
        <f t="shared" si="48"/>
        <v>235462.77000000002</v>
      </c>
      <c r="BH304" s="167"/>
      <c r="BI304" s="167"/>
      <c r="BJ304" s="167"/>
      <c r="BK304" s="167"/>
      <c r="BL304" s="167"/>
    </row>
    <row r="305" spans="1:64" s="24" customFormat="1" ht="12.75" customHeight="1" x14ac:dyDescent="0.25">
      <c r="A305" s="48">
        <v>2271</v>
      </c>
      <c r="B305" s="48"/>
      <c r="C305" s="48"/>
      <c r="D305" s="48"/>
      <c r="E305" s="48"/>
      <c r="F305" s="48"/>
      <c r="G305" s="83" t="s">
        <v>177</v>
      </c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5"/>
      <c r="T305" s="167">
        <v>0</v>
      </c>
      <c r="U305" s="167"/>
      <c r="V305" s="167"/>
      <c r="W305" s="167"/>
      <c r="X305" s="167"/>
      <c r="Y305" s="167"/>
      <c r="Z305" s="167">
        <v>690543.97</v>
      </c>
      <c r="AA305" s="167"/>
      <c r="AB305" s="167"/>
      <c r="AC305" s="167"/>
      <c r="AD305" s="167"/>
      <c r="AE305" s="167">
        <v>0</v>
      </c>
      <c r="AF305" s="167"/>
      <c r="AG305" s="167"/>
      <c r="AH305" s="167"/>
      <c r="AI305" s="167"/>
      <c r="AJ305" s="167"/>
      <c r="AK305" s="167">
        <v>0</v>
      </c>
      <c r="AL305" s="167"/>
      <c r="AM305" s="167"/>
      <c r="AN305" s="167"/>
      <c r="AO305" s="167"/>
      <c r="AP305" s="167"/>
      <c r="AQ305" s="167">
        <f t="shared" si="47"/>
        <v>0</v>
      </c>
      <c r="AR305" s="167"/>
      <c r="AS305" s="167"/>
      <c r="AT305" s="167"/>
      <c r="AU305" s="167"/>
      <c r="AV305" s="167"/>
      <c r="AW305" s="167">
        <v>0</v>
      </c>
      <c r="AX305" s="167"/>
      <c r="AY305" s="167"/>
      <c r="AZ305" s="167"/>
      <c r="BA305" s="167"/>
      <c r="BB305" s="167">
        <v>0</v>
      </c>
      <c r="BC305" s="167"/>
      <c r="BD305" s="167"/>
      <c r="BE305" s="167"/>
      <c r="BF305" s="167"/>
      <c r="BG305" s="167">
        <f t="shared" si="48"/>
        <v>690543.97</v>
      </c>
      <c r="BH305" s="167"/>
      <c r="BI305" s="167"/>
      <c r="BJ305" s="167"/>
      <c r="BK305" s="167"/>
      <c r="BL305" s="167"/>
    </row>
    <row r="306" spans="1:64" s="24" customFormat="1" ht="25" customHeight="1" x14ac:dyDescent="0.25">
      <c r="A306" s="48">
        <v>2272</v>
      </c>
      <c r="B306" s="48"/>
      <c r="C306" s="48"/>
      <c r="D306" s="48"/>
      <c r="E306" s="48"/>
      <c r="F306" s="48"/>
      <c r="G306" s="83" t="s">
        <v>178</v>
      </c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5"/>
      <c r="T306" s="167">
        <v>0</v>
      </c>
      <c r="U306" s="167"/>
      <c r="V306" s="167"/>
      <c r="W306" s="167"/>
      <c r="X306" s="167"/>
      <c r="Y306" s="167"/>
      <c r="Z306" s="167">
        <v>99318.260000000009</v>
      </c>
      <c r="AA306" s="167"/>
      <c r="AB306" s="167"/>
      <c r="AC306" s="167"/>
      <c r="AD306" s="167"/>
      <c r="AE306" s="167">
        <v>0</v>
      </c>
      <c r="AF306" s="167"/>
      <c r="AG306" s="167"/>
      <c r="AH306" s="167"/>
      <c r="AI306" s="167"/>
      <c r="AJ306" s="167"/>
      <c r="AK306" s="167">
        <v>0</v>
      </c>
      <c r="AL306" s="167"/>
      <c r="AM306" s="167"/>
      <c r="AN306" s="167"/>
      <c r="AO306" s="167"/>
      <c r="AP306" s="167"/>
      <c r="AQ306" s="167">
        <f t="shared" si="47"/>
        <v>0</v>
      </c>
      <c r="AR306" s="167"/>
      <c r="AS306" s="167"/>
      <c r="AT306" s="167"/>
      <c r="AU306" s="167"/>
      <c r="AV306" s="167"/>
      <c r="AW306" s="167">
        <v>0</v>
      </c>
      <c r="AX306" s="167"/>
      <c r="AY306" s="167"/>
      <c r="AZ306" s="167"/>
      <c r="BA306" s="167"/>
      <c r="BB306" s="167">
        <v>0</v>
      </c>
      <c r="BC306" s="167"/>
      <c r="BD306" s="167"/>
      <c r="BE306" s="167"/>
      <c r="BF306" s="167"/>
      <c r="BG306" s="167">
        <f t="shared" si="48"/>
        <v>99318.260000000009</v>
      </c>
      <c r="BH306" s="167"/>
      <c r="BI306" s="167"/>
      <c r="BJ306" s="167"/>
      <c r="BK306" s="167"/>
      <c r="BL306" s="167"/>
    </row>
    <row r="307" spans="1:64" s="24" customFormat="1" ht="12.75" customHeight="1" x14ac:dyDescent="0.25">
      <c r="A307" s="48">
        <v>2273</v>
      </c>
      <c r="B307" s="48"/>
      <c r="C307" s="48"/>
      <c r="D307" s="48"/>
      <c r="E307" s="48"/>
      <c r="F307" s="48"/>
      <c r="G307" s="83" t="s">
        <v>179</v>
      </c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5"/>
      <c r="T307" s="167">
        <v>0</v>
      </c>
      <c r="U307" s="167"/>
      <c r="V307" s="167"/>
      <c r="W307" s="167"/>
      <c r="X307" s="167"/>
      <c r="Y307" s="167"/>
      <c r="Z307" s="167">
        <v>545136.64000000001</v>
      </c>
      <c r="AA307" s="167"/>
      <c r="AB307" s="167"/>
      <c r="AC307" s="167"/>
      <c r="AD307" s="167"/>
      <c r="AE307" s="167">
        <v>0</v>
      </c>
      <c r="AF307" s="167"/>
      <c r="AG307" s="167"/>
      <c r="AH307" s="167"/>
      <c r="AI307" s="167"/>
      <c r="AJ307" s="167"/>
      <c r="AK307" s="167">
        <v>0</v>
      </c>
      <c r="AL307" s="167"/>
      <c r="AM307" s="167"/>
      <c r="AN307" s="167"/>
      <c r="AO307" s="167"/>
      <c r="AP307" s="167"/>
      <c r="AQ307" s="167">
        <f t="shared" si="47"/>
        <v>0</v>
      </c>
      <c r="AR307" s="167"/>
      <c r="AS307" s="167"/>
      <c r="AT307" s="167"/>
      <c r="AU307" s="167"/>
      <c r="AV307" s="167"/>
      <c r="AW307" s="167">
        <v>0</v>
      </c>
      <c r="AX307" s="167"/>
      <c r="AY307" s="167"/>
      <c r="AZ307" s="167"/>
      <c r="BA307" s="167"/>
      <c r="BB307" s="167">
        <v>0</v>
      </c>
      <c r="BC307" s="167"/>
      <c r="BD307" s="167"/>
      <c r="BE307" s="167"/>
      <c r="BF307" s="167"/>
      <c r="BG307" s="167">
        <f t="shared" si="48"/>
        <v>545136.64000000001</v>
      </c>
      <c r="BH307" s="167"/>
      <c r="BI307" s="167"/>
      <c r="BJ307" s="167"/>
      <c r="BK307" s="167"/>
      <c r="BL307" s="167"/>
    </row>
    <row r="308" spans="1:64" s="24" customFormat="1" ht="12.75" customHeight="1" x14ac:dyDescent="0.25">
      <c r="A308" s="48">
        <v>2274</v>
      </c>
      <c r="B308" s="48"/>
      <c r="C308" s="48"/>
      <c r="D308" s="48"/>
      <c r="E308" s="48"/>
      <c r="F308" s="48"/>
      <c r="G308" s="83" t="s">
        <v>180</v>
      </c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5"/>
      <c r="T308" s="167">
        <v>0</v>
      </c>
      <c r="U308" s="167"/>
      <c r="V308" s="167"/>
      <c r="W308" s="167"/>
      <c r="X308" s="167"/>
      <c r="Y308" s="167"/>
      <c r="Z308" s="167">
        <v>478654.01</v>
      </c>
      <c r="AA308" s="167"/>
      <c r="AB308" s="167"/>
      <c r="AC308" s="167"/>
      <c r="AD308" s="167"/>
      <c r="AE308" s="167">
        <v>0</v>
      </c>
      <c r="AF308" s="167"/>
      <c r="AG308" s="167"/>
      <c r="AH308" s="167"/>
      <c r="AI308" s="167"/>
      <c r="AJ308" s="167"/>
      <c r="AK308" s="167">
        <v>0</v>
      </c>
      <c r="AL308" s="167"/>
      <c r="AM308" s="167"/>
      <c r="AN308" s="167"/>
      <c r="AO308" s="167"/>
      <c r="AP308" s="167"/>
      <c r="AQ308" s="167">
        <f t="shared" si="47"/>
        <v>0</v>
      </c>
      <c r="AR308" s="167"/>
      <c r="AS308" s="167"/>
      <c r="AT308" s="167"/>
      <c r="AU308" s="167"/>
      <c r="AV308" s="167"/>
      <c r="AW308" s="167">
        <v>0</v>
      </c>
      <c r="AX308" s="167"/>
      <c r="AY308" s="167"/>
      <c r="AZ308" s="167"/>
      <c r="BA308" s="167"/>
      <c r="BB308" s="167">
        <v>0</v>
      </c>
      <c r="BC308" s="167"/>
      <c r="BD308" s="167"/>
      <c r="BE308" s="167"/>
      <c r="BF308" s="167"/>
      <c r="BG308" s="167">
        <f t="shared" si="48"/>
        <v>478654.01</v>
      </c>
      <c r="BH308" s="167"/>
      <c r="BI308" s="167"/>
      <c r="BJ308" s="167"/>
      <c r="BK308" s="167"/>
      <c r="BL308" s="167"/>
    </row>
    <row r="309" spans="1:64" s="24" customFormat="1" ht="25" customHeight="1" x14ac:dyDescent="0.25">
      <c r="A309" s="48">
        <v>2275</v>
      </c>
      <c r="B309" s="48"/>
      <c r="C309" s="48"/>
      <c r="D309" s="48"/>
      <c r="E309" s="48"/>
      <c r="F309" s="48"/>
      <c r="G309" s="83" t="s">
        <v>181</v>
      </c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5"/>
      <c r="T309" s="167">
        <v>0</v>
      </c>
      <c r="U309" s="167"/>
      <c r="V309" s="167"/>
      <c r="W309" s="167"/>
      <c r="X309" s="167"/>
      <c r="Y309" s="167"/>
      <c r="Z309" s="167">
        <v>8079.12</v>
      </c>
      <c r="AA309" s="167"/>
      <c r="AB309" s="167"/>
      <c r="AC309" s="167"/>
      <c r="AD309" s="167"/>
      <c r="AE309" s="167">
        <v>0</v>
      </c>
      <c r="AF309" s="167"/>
      <c r="AG309" s="167"/>
      <c r="AH309" s="167"/>
      <c r="AI309" s="167"/>
      <c r="AJ309" s="167"/>
      <c r="AK309" s="167">
        <v>0</v>
      </c>
      <c r="AL309" s="167"/>
      <c r="AM309" s="167"/>
      <c r="AN309" s="167"/>
      <c r="AO309" s="167"/>
      <c r="AP309" s="167"/>
      <c r="AQ309" s="167">
        <f t="shared" si="47"/>
        <v>0</v>
      </c>
      <c r="AR309" s="167"/>
      <c r="AS309" s="167"/>
      <c r="AT309" s="167"/>
      <c r="AU309" s="167"/>
      <c r="AV309" s="167"/>
      <c r="AW309" s="167">
        <v>0</v>
      </c>
      <c r="AX309" s="167"/>
      <c r="AY309" s="167"/>
      <c r="AZ309" s="167"/>
      <c r="BA309" s="167"/>
      <c r="BB309" s="167">
        <v>0</v>
      </c>
      <c r="BC309" s="167"/>
      <c r="BD309" s="167"/>
      <c r="BE309" s="167"/>
      <c r="BF309" s="167"/>
      <c r="BG309" s="167">
        <f t="shared" si="48"/>
        <v>8079.12</v>
      </c>
      <c r="BH309" s="167"/>
      <c r="BI309" s="167"/>
      <c r="BJ309" s="167"/>
      <c r="BK309" s="167"/>
      <c r="BL309" s="167"/>
    </row>
    <row r="310" spans="1:64" s="24" customFormat="1" ht="37.5" customHeight="1" x14ac:dyDescent="0.25">
      <c r="A310" s="48">
        <v>2282</v>
      </c>
      <c r="B310" s="48"/>
      <c r="C310" s="48"/>
      <c r="D310" s="48"/>
      <c r="E310" s="48"/>
      <c r="F310" s="48"/>
      <c r="G310" s="83" t="s">
        <v>182</v>
      </c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5"/>
      <c r="T310" s="167">
        <v>0</v>
      </c>
      <c r="U310" s="167"/>
      <c r="V310" s="167"/>
      <c r="W310" s="167"/>
      <c r="X310" s="167"/>
      <c r="Y310" s="167"/>
      <c r="Z310" s="167">
        <v>7737</v>
      </c>
      <c r="AA310" s="167"/>
      <c r="AB310" s="167"/>
      <c r="AC310" s="167"/>
      <c r="AD310" s="167"/>
      <c r="AE310" s="167">
        <v>0</v>
      </c>
      <c r="AF310" s="167"/>
      <c r="AG310" s="167"/>
      <c r="AH310" s="167"/>
      <c r="AI310" s="167"/>
      <c r="AJ310" s="167"/>
      <c r="AK310" s="167">
        <v>0</v>
      </c>
      <c r="AL310" s="167"/>
      <c r="AM310" s="167"/>
      <c r="AN310" s="167"/>
      <c r="AO310" s="167"/>
      <c r="AP310" s="167"/>
      <c r="AQ310" s="167">
        <f t="shared" si="47"/>
        <v>0</v>
      </c>
      <c r="AR310" s="167"/>
      <c r="AS310" s="167"/>
      <c r="AT310" s="167"/>
      <c r="AU310" s="167"/>
      <c r="AV310" s="167"/>
      <c r="AW310" s="167">
        <v>0</v>
      </c>
      <c r="AX310" s="167"/>
      <c r="AY310" s="167"/>
      <c r="AZ310" s="167"/>
      <c r="BA310" s="167"/>
      <c r="BB310" s="167">
        <v>0</v>
      </c>
      <c r="BC310" s="167"/>
      <c r="BD310" s="167"/>
      <c r="BE310" s="167"/>
      <c r="BF310" s="167"/>
      <c r="BG310" s="167">
        <f t="shared" si="48"/>
        <v>7737</v>
      </c>
      <c r="BH310" s="167"/>
      <c r="BI310" s="167"/>
      <c r="BJ310" s="167"/>
      <c r="BK310" s="167"/>
      <c r="BL310" s="167"/>
    </row>
    <row r="311" spans="1:64" s="24" customFormat="1" ht="12.75" customHeight="1" x14ac:dyDescent="0.25">
      <c r="A311" s="48">
        <v>2730</v>
      </c>
      <c r="B311" s="48"/>
      <c r="C311" s="48"/>
      <c r="D311" s="48"/>
      <c r="E311" s="48"/>
      <c r="F311" s="48"/>
      <c r="G311" s="83" t="s">
        <v>183</v>
      </c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5"/>
      <c r="T311" s="167">
        <v>0</v>
      </c>
      <c r="U311" s="167"/>
      <c r="V311" s="167"/>
      <c r="W311" s="167"/>
      <c r="X311" s="167"/>
      <c r="Y311" s="167"/>
      <c r="Z311" s="167">
        <v>2490</v>
      </c>
      <c r="AA311" s="167"/>
      <c r="AB311" s="167"/>
      <c r="AC311" s="167"/>
      <c r="AD311" s="167"/>
      <c r="AE311" s="167">
        <v>0</v>
      </c>
      <c r="AF311" s="167"/>
      <c r="AG311" s="167"/>
      <c r="AH311" s="167"/>
      <c r="AI311" s="167"/>
      <c r="AJ311" s="167"/>
      <c r="AK311" s="167">
        <v>0</v>
      </c>
      <c r="AL311" s="167"/>
      <c r="AM311" s="167"/>
      <c r="AN311" s="167"/>
      <c r="AO311" s="167"/>
      <c r="AP311" s="167"/>
      <c r="AQ311" s="167">
        <f t="shared" si="47"/>
        <v>0</v>
      </c>
      <c r="AR311" s="167"/>
      <c r="AS311" s="167"/>
      <c r="AT311" s="167"/>
      <c r="AU311" s="167"/>
      <c r="AV311" s="167"/>
      <c r="AW311" s="167">
        <v>0</v>
      </c>
      <c r="AX311" s="167"/>
      <c r="AY311" s="167"/>
      <c r="AZ311" s="167"/>
      <c r="BA311" s="167"/>
      <c r="BB311" s="167">
        <v>0</v>
      </c>
      <c r="BC311" s="167"/>
      <c r="BD311" s="167"/>
      <c r="BE311" s="167"/>
      <c r="BF311" s="167"/>
      <c r="BG311" s="167">
        <f t="shared" si="48"/>
        <v>2490</v>
      </c>
      <c r="BH311" s="167"/>
      <c r="BI311" s="167"/>
      <c r="BJ311" s="167"/>
      <c r="BK311" s="167"/>
      <c r="BL311" s="167"/>
    </row>
    <row r="312" spans="1:64" s="24" customFormat="1" ht="12.75" customHeight="1" x14ac:dyDescent="0.25">
      <c r="A312" s="48">
        <v>2800</v>
      </c>
      <c r="B312" s="48"/>
      <c r="C312" s="48"/>
      <c r="D312" s="48"/>
      <c r="E312" s="48"/>
      <c r="F312" s="48"/>
      <c r="G312" s="83" t="s">
        <v>184</v>
      </c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5"/>
      <c r="T312" s="167">
        <v>0</v>
      </c>
      <c r="U312" s="167"/>
      <c r="V312" s="167"/>
      <c r="W312" s="167"/>
      <c r="X312" s="167"/>
      <c r="Y312" s="167"/>
      <c r="Z312" s="167">
        <v>302.70999999999998</v>
      </c>
      <c r="AA312" s="167"/>
      <c r="AB312" s="167"/>
      <c r="AC312" s="167"/>
      <c r="AD312" s="167"/>
      <c r="AE312" s="167">
        <v>0</v>
      </c>
      <c r="AF312" s="167"/>
      <c r="AG312" s="167"/>
      <c r="AH312" s="167"/>
      <c r="AI312" s="167"/>
      <c r="AJ312" s="167"/>
      <c r="AK312" s="167">
        <v>0</v>
      </c>
      <c r="AL312" s="167"/>
      <c r="AM312" s="167"/>
      <c r="AN312" s="167"/>
      <c r="AO312" s="167"/>
      <c r="AP312" s="167"/>
      <c r="AQ312" s="167">
        <f t="shared" si="47"/>
        <v>0</v>
      </c>
      <c r="AR312" s="167"/>
      <c r="AS312" s="167"/>
      <c r="AT312" s="167"/>
      <c r="AU312" s="167"/>
      <c r="AV312" s="167"/>
      <c r="AW312" s="167">
        <v>0</v>
      </c>
      <c r="AX312" s="167"/>
      <c r="AY312" s="167"/>
      <c r="AZ312" s="167"/>
      <c r="BA312" s="167"/>
      <c r="BB312" s="167">
        <v>0</v>
      </c>
      <c r="BC312" s="167"/>
      <c r="BD312" s="167"/>
      <c r="BE312" s="167"/>
      <c r="BF312" s="167"/>
      <c r="BG312" s="167">
        <f t="shared" si="48"/>
        <v>302.70999999999998</v>
      </c>
      <c r="BH312" s="167"/>
      <c r="BI312" s="167"/>
      <c r="BJ312" s="167"/>
      <c r="BK312" s="167"/>
      <c r="BL312" s="167"/>
    </row>
    <row r="313" spans="1:64" s="25" customFormat="1" ht="12.75" customHeight="1" x14ac:dyDescent="0.25">
      <c r="A313" s="185"/>
      <c r="B313" s="185"/>
      <c r="C313" s="185"/>
      <c r="D313" s="185"/>
      <c r="E313" s="185"/>
      <c r="F313" s="185"/>
      <c r="G313" s="182" t="s">
        <v>143</v>
      </c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4"/>
      <c r="T313" s="199">
        <v>0</v>
      </c>
      <c r="U313" s="199"/>
      <c r="V313" s="199"/>
      <c r="W313" s="199"/>
      <c r="X313" s="199"/>
      <c r="Y313" s="199"/>
      <c r="Z313" s="199">
        <v>47083956.869999997</v>
      </c>
      <c r="AA313" s="199"/>
      <c r="AB313" s="199"/>
      <c r="AC313" s="199"/>
      <c r="AD313" s="199"/>
      <c r="AE313" s="199">
        <v>0</v>
      </c>
      <c r="AF313" s="199"/>
      <c r="AG313" s="199"/>
      <c r="AH313" s="199"/>
      <c r="AI313" s="199"/>
      <c r="AJ313" s="199"/>
      <c r="AK313" s="199">
        <v>0</v>
      </c>
      <c r="AL313" s="199"/>
      <c r="AM313" s="199"/>
      <c r="AN313" s="199"/>
      <c r="AO313" s="199"/>
      <c r="AP313" s="199"/>
      <c r="AQ313" s="199">
        <f t="shared" si="47"/>
        <v>0</v>
      </c>
      <c r="AR313" s="199"/>
      <c r="AS313" s="199"/>
      <c r="AT313" s="199"/>
      <c r="AU313" s="199"/>
      <c r="AV313" s="199"/>
      <c r="AW313" s="199">
        <v>0</v>
      </c>
      <c r="AX313" s="199"/>
      <c r="AY313" s="199"/>
      <c r="AZ313" s="199"/>
      <c r="BA313" s="199"/>
      <c r="BB313" s="199">
        <v>0</v>
      </c>
      <c r="BC313" s="199"/>
      <c r="BD313" s="199"/>
      <c r="BE313" s="199"/>
      <c r="BF313" s="199"/>
      <c r="BG313" s="199">
        <f t="shared" si="48"/>
        <v>47083956.869999997</v>
      </c>
      <c r="BH313" s="199"/>
      <c r="BI313" s="199"/>
      <c r="BJ313" s="199"/>
      <c r="BK313" s="199"/>
      <c r="BL313" s="199"/>
    </row>
    <row r="315" spans="1:64" ht="14.25" customHeight="1" x14ac:dyDescent="0.25">
      <c r="A315" s="52" t="s">
        <v>246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</row>
    <row r="316" spans="1:64" ht="15" customHeight="1" x14ac:dyDescent="0.25">
      <c r="A316" s="55" t="s">
        <v>227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</row>
    <row r="317" spans="1:64" s="26" customFormat="1" ht="18" customHeight="1" x14ac:dyDescent="0.25">
      <c r="A317" s="47" t="s">
        <v>132</v>
      </c>
      <c r="B317" s="47"/>
      <c r="C317" s="47"/>
      <c r="D317" s="47"/>
      <c r="E317" s="47"/>
      <c r="F317" s="47"/>
      <c r="G317" s="47" t="s">
        <v>19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9" t="s">
        <v>233</v>
      </c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1"/>
      <c r="AO317" s="47" t="s">
        <v>243</v>
      </c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</row>
    <row r="318" spans="1:64" s="26" customFormat="1" ht="43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 t="s">
        <v>137</v>
      </c>
      <c r="R318" s="47"/>
      <c r="S318" s="47"/>
      <c r="T318" s="47"/>
      <c r="U318" s="47"/>
      <c r="V318" s="47" t="s">
        <v>138</v>
      </c>
      <c r="W318" s="47"/>
      <c r="X318" s="47"/>
      <c r="Y318" s="47"/>
      <c r="Z318" s="49" t="s">
        <v>139</v>
      </c>
      <c r="AA318" s="50"/>
      <c r="AB318" s="50"/>
      <c r="AC318" s="50"/>
      <c r="AD318" s="50"/>
      <c r="AE318" s="50"/>
      <c r="AF318" s="50"/>
      <c r="AG318" s="50"/>
      <c r="AH318" s="50"/>
      <c r="AI318" s="51"/>
      <c r="AJ318" s="47" t="s">
        <v>140</v>
      </c>
      <c r="AK318" s="47"/>
      <c r="AL318" s="47"/>
      <c r="AM318" s="47"/>
      <c r="AN318" s="47"/>
      <c r="AO318" s="47" t="s">
        <v>20</v>
      </c>
      <c r="AP318" s="47"/>
      <c r="AQ318" s="47"/>
      <c r="AR318" s="47"/>
      <c r="AS318" s="47"/>
      <c r="AT318" s="47" t="s">
        <v>141</v>
      </c>
      <c r="AU318" s="47"/>
      <c r="AV318" s="47"/>
      <c r="AW318" s="47"/>
      <c r="AX318" s="47" t="s">
        <v>139</v>
      </c>
      <c r="AY318" s="47"/>
      <c r="AZ318" s="47"/>
      <c r="BA318" s="47"/>
      <c r="BB318" s="47"/>
      <c r="BC318" s="47"/>
      <c r="BD318" s="47"/>
      <c r="BE318" s="47"/>
      <c r="BF318" s="47"/>
      <c r="BG318" s="47"/>
      <c r="BH318" s="47" t="s">
        <v>142</v>
      </c>
      <c r="BI318" s="47"/>
      <c r="BJ318" s="47"/>
      <c r="BK318" s="47"/>
      <c r="BL318" s="47"/>
    </row>
    <row r="319" spans="1:64" s="26" customFormat="1" ht="44.1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 t="s">
        <v>17</v>
      </c>
      <c r="AA319" s="47"/>
      <c r="AB319" s="47"/>
      <c r="AC319" s="47"/>
      <c r="AD319" s="47"/>
      <c r="AE319" s="47" t="s">
        <v>16</v>
      </c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 t="s">
        <v>17</v>
      </c>
      <c r="AY319" s="47"/>
      <c r="AZ319" s="47"/>
      <c r="BA319" s="47"/>
      <c r="BB319" s="47"/>
      <c r="BC319" s="47" t="s">
        <v>16</v>
      </c>
      <c r="BD319" s="47"/>
      <c r="BE319" s="47"/>
      <c r="BF319" s="47"/>
      <c r="BG319" s="47"/>
      <c r="BH319" s="47"/>
      <c r="BI319" s="47"/>
      <c r="BJ319" s="47"/>
      <c r="BK319" s="47"/>
      <c r="BL319" s="47"/>
    </row>
    <row r="320" spans="1:64" s="26" customFormat="1" ht="15" customHeight="1" x14ac:dyDescent="0.25">
      <c r="A320" s="47">
        <v>1</v>
      </c>
      <c r="B320" s="47"/>
      <c r="C320" s="47"/>
      <c r="D320" s="47"/>
      <c r="E320" s="47"/>
      <c r="F320" s="47"/>
      <c r="G320" s="47">
        <v>2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>
        <v>3</v>
      </c>
      <c r="R320" s="47"/>
      <c r="S320" s="47"/>
      <c r="T320" s="47"/>
      <c r="U320" s="47"/>
      <c r="V320" s="47">
        <v>4</v>
      </c>
      <c r="W320" s="47"/>
      <c r="X320" s="47"/>
      <c r="Y320" s="47"/>
      <c r="Z320" s="47">
        <v>5</v>
      </c>
      <c r="AA320" s="47"/>
      <c r="AB320" s="47"/>
      <c r="AC320" s="47"/>
      <c r="AD320" s="47"/>
      <c r="AE320" s="47">
        <v>6</v>
      </c>
      <c r="AF320" s="47"/>
      <c r="AG320" s="47"/>
      <c r="AH320" s="47"/>
      <c r="AI320" s="47"/>
      <c r="AJ320" s="47">
        <v>7</v>
      </c>
      <c r="AK320" s="47"/>
      <c r="AL320" s="47"/>
      <c r="AM320" s="47"/>
      <c r="AN320" s="47"/>
      <c r="AO320" s="47">
        <v>8</v>
      </c>
      <c r="AP320" s="47"/>
      <c r="AQ320" s="47"/>
      <c r="AR320" s="47"/>
      <c r="AS320" s="47"/>
      <c r="AT320" s="47">
        <v>9</v>
      </c>
      <c r="AU320" s="47"/>
      <c r="AV320" s="47"/>
      <c r="AW320" s="47"/>
      <c r="AX320" s="47">
        <v>10</v>
      </c>
      <c r="AY320" s="47"/>
      <c r="AZ320" s="47"/>
      <c r="BA320" s="47"/>
      <c r="BB320" s="47"/>
      <c r="BC320" s="47">
        <v>11</v>
      </c>
      <c r="BD320" s="47"/>
      <c r="BE320" s="47"/>
      <c r="BF320" s="47"/>
      <c r="BG320" s="47"/>
      <c r="BH320" s="47">
        <v>12</v>
      </c>
      <c r="BI320" s="47"/>
      <c r="BJ320" s="47"/>
      <c r="BK320" s="47"/>
      <c r="BL320" s="47"/>
    </row>
    <row r="321" spans="1:79" s="27" customFormat="1" ht="12" hidden="1" customHeight="1" x14ac:dyDescent="0.25">
      <c r="A321" s="62" t="s">
        <v>63</v>
      </c>
      <c r="B321" s="62"/>
      <c r="C321" s="62"/>
      <c r="D321" s="62"/>
      <c r="E321" s="62"/>
      <c r="F321" s="62"/>
      <c r="G321" s="161" t="s">
        <v>56</v>
      </c>
      <c r="H321" s="161"/>
      <c r="I321" s="161"/>
      <c r="J321" s="161"/>
      <c r="K321" s="161"/>
      <c r="L321" s="161"/>
      <c r="M321" s="161"/>
      <c r="N321" s="161"/>
      <c r="O321" s="161"/>
      <c r="P321" s="161"/>
      <c r="Q321" s="142" t="s">
        <v>79</v>
      </c>
      <c r="R321" s="142"/>
      <c r="S321" s="142"/>
      <c r="T321" s="142"/>
      <c r="U321" s="142"/>
      <c r="V321" s="142" t="s">
        <v>80</v>
      </c>
      <c r="W321" s="142"/>
      <c r="X321" s="142"/>
      <c r="Y321" s="142"/>
      <c r="Z321" s="142" t="s">
        <v>81</v>
      </c>
      <c r="AA321" s="142"/>
      <c r="AB321" s="142"/>
      <c r="AC321" s="142"/>
      <c r="AD321" s="142"/>
      <c r="AE321" s="142" t="s">
        <v>82</v>
      </c>
      <c r="AF321" s="142"/>
      <c r="AG321" s="142"/>
      <c r="AH321" s="142"/>
      <c r="AI321" s="142"/>
      <c r="AJ321" s="136" t="s">
        <v>100</v>
      </c>
      <c r="AK321" s="142"/>
      <c r="AL321" s="142"/>
      <c r="AM321" s="142"/>
      <c r="AN321" s="142"/>
      <c r="AO321" s="142" t="s">
        <v>83</v>
      </c>
      <c r="AP321" s="142"/>
      <c r="AQ321" s="142"/>
      <c r="AR321" s="142"/>
      <c r="AS321" s="142"/>
      <c r="AT321" s="136" t="s">
        <v>101</v>
      </c>
      <c r="AU321" s="142"/>
      <c r="AV321" s="142"/>
      <c r="AW321" s="142"/>
      <c r="AX321" s="142" t="s">
        <v>84</v>
      </c>
      <c r="AY321" s="142"/>
      <c r="AZ321" s="142"/>
      <c r="BA321" s="142"/>
      <c r="BB321" s="142"/>
      <c r="BC321" s="142" t="s">
        <v>85</v>
      </c>
      <c r="BD321" s="142"/>
      <c r="BE321" s="142"/>
      <c r="BF321" s="142"/>
      <c r="BG321" s="142"/>
      <c r="BH321" s="136" t="s">
        <v>100</v>
      </c>
      <c r="BI321" s="142"/>
      <c r="BJ321" s="142"/>
      <c r="BK321" s="142"/>
      <c r="BL321" s="142"/>
      <c r="CA321" s="27" t="s">
        <v>51</v>
      </c>
    </row>
    <row r="322" spans="1:79" s="28" customFormat="1" ht="12.75" customHeight="1" x14ac:dyDescent="0.25">
      <c r="A322" s="62">
        <v>2111</v>
      </c>
      <c r="B322" s="62"/>
      <c r="C322" s="62"/>
      <c r="D322" s="62"/>
      <c r="E322" s="62"/>
      <c r="F322" s="62"/>
      <c r="G322" s="37" t="s">
        <v>170</v>
      </c>
      <c r="H322" s="38"/>
      <c r="I322" s="38"/>
      <c r="J322" s="38"/>
      <c r="K322" s="38"/>
      <c r="L322" s="38"/>
      <c r="M322" s="38"/>
      <c r="N322" s="38"/>
      <c r="O322" s="38"/>
      <c r="P322" s="39"/>
      <c r="Q322" s="141">
        <v>40789410</v>
      </c>
      <c r="R322" s="141"/>
      <c r="S322" s="141"/>
      <c r="T322" s="141"/>
      <c r="U322" s="141"/>
      <c r="V322" s="141">
        <v>0</v>
      </c>
      <c r="W322" s="141"/>
      <c r="X322" s="141"/>
      <c r="Y322" s="141"/>
      <c r="Z322" s="141">
        <v>0</v>
      </c>
      <c r="AA322" s="141"/>
      <c r="AB322" s="141"/>
      <c r="AC322" s="141"/>
      <c r="AD322" s="141"/>
      <c r="AE322" s="141">
        <v>0</v>
      </c>
      <c r="AF322" s="141"/>
      <c r="AG322" s="141"/>
      <c r="AH322" s="141"/>
      <c r="AI322" s="141"/>
      <c r="AJ322" s="141">
        <f t="shared" ref="AJ322:AJ336" si="49">IF(ISNUMBER(Q322),Q322,0)-IF(ISNUMBER(Z322),Z322,0)</f>
        <v>40789410</v>
      </c>
      <c r="AK322" s="141"/>
      <c r="AL322" s="141"/>
      <c r="AM322" s="141"/>
      <c r="AN322" s="141"/>
      <c r="AO322" s="141">
        <v>41781765</v>
      </c>
      <c r="AP322" s="141"/>
      <c r="AQ322" s="141"/>
      <c r="AR322" s="141"/>
      <c r="AS322" s="141"/>
      <c r="AT322" s="141">
        <f t="shared" ref="AT322:AT336" si="50">IF(ISNUMBER(V322),V322,0)-IF(ISNUMBER(Z322),Z322,0)-IF(ISNUMBER(AE322),AE322,0)</f>
        <v>0</v>
      </c>
      <c r="AU322" s="141"/>
      <c r="AV322" s="141"/>
      <c r="AW322" s="141"/>
      <c r="AX322" s="141">
        <v>0</v>
      </c>
      <c r="AY322" s="141"/>
      <c r="AZ322" s="141"/>
      <c r="BA322" s="141"/>
      <c r="BB322" s="141"/>
      <c r="BC322" s="141">
        <v>0</v>
      </c>
      <c r="BD322" s="141"/>
      <c r="BE322" s="141"/>
      <c r="BF322" s="141"/>
      <c r="BG322" s="141"/>
      <c r="BH322" s="141">
        <f t="shared" ref="BH322:BH336" si="51">IF(ISNUMBER(AO322),AO322,0)-IF(ISNUMBER(AX322),AX322,0)</f>
        <v>41781765</v>
      </c>
      <c r="BI322" s="141"/>
      <c r="BJ322" s="141"/>
      <c r="BK322" s="141"/>
      <c r="BL322" s="141"/>
      <c r="CA322" s="28" t="s">
        <v>52</v>
      </c>
    </row>
    <row r="323" spans="1:79" s="28" customFormat="1" ht="12.75" customHeight="1" x14ac:dyDescent="0.25">
      <c r="A323" s="62">
        <v>2120</v>
      </c>
      <c r="B323" s="62"/>
      <c r="C323" s="62"/>
      <c r="D323" s="62"/>
      <c r="E323" s="62"/>
      <c r="F323" s="62"/>
      <c r="G323" s="37" t="s">
        <v>171</v>
      </c>
      <c r="H323" s="38"/>
      <c r="I323" s="38"/>
      <c r="J323" s="38"/>
      <c r="K323" s="38"/>
      <c r="L323" s="38"/>
      <c r="M323" s="38"/>
      <c r="N323" s="38"/>
      <c r="O323" s="38"/>
      <c r="P323" s="39"/>
      <c r="Q323" s="141">
        <v>8673645</v>
      </c>
      <c r="R323" s="141"/>
      <c r="S323" s="141"/>
      <c r="T323" s="141"/>
      <c r="U323" s="141"/>
      <c r="V323" s="141">
        <v>0</v>
      </c>
      <c r="W323" s="141"/>
      <c r="X323" s="141"/>
      <c r="Y323" s="141"/>
      <c r="Z323" s="141">
        <v>0</v>
      </c>
      <c r="AA323" s="141"/>
      <c r="AB323" s="141"/>
      <c r="AC323" s="141"/>
      <c r="AD323" s="141"/>
      <c r="AE323" s="141">
        <v>0</v>
      </c>
      <c r="AF323" s="141"/>
      <c r="AG323" s="141"/>
      <c r="AH323" s="141"/>
      <c r="AI323" s="141"/>
      <c r="AJ323" s="141">
        <f t="shared" si="49"/>
        <v>8673645</v>
      </c>
      <c r="AK323" s="141"/>
      <c r="AL323" s="141"/>
      <c r="AM323" s="141"/>
      <c r="AN323" s="141"/>
      <c r="AO323" s="141">
        <v>8891960</v>
      </c>
      <c r="AP323" s="141"/>
      <c r="AQ323" s="141"/>
      <c r="AR323" s="141"/>
      <c r="AS323" s="141"/>
      <c r="AT323" s="141">
        <f t="shared" si="50"/>
        <v>0</v>
      </c>
      <c r="AU323" s="141"/>
      <c r="AV323" s="141"/>
      <c r="AW323" s="141"/>
      <c r="AX323" s="141">
        <v>0</v>
      </c>
      <c r="AY323" s="141"/>
      <c r="AZ323" s="141"/>
      <c r="BA323" s="141"/>
      <c r="BB323" s="141"/>
      <c r="BC323" s="141">
        <v>0</v>
      </c>
      <c r="BD323" s="141"/>
      <c r="BE323" s="141"/>
      <c r="BF323" s="141"/>
      <c r="BG323" s="141"/>
      <c r="BH323" s="141">
        <f t="shared" si="51"/>
        <v>8891960</v>
      </c>
      <c r="BI323" s="141"/>
      <c r="BJ323" s="141"/>
      <c r="BK323" s="141"/>
      <c r="BL323" s="141"/>
    </row>
    <row r="324" spans="1:79" s="28" customFormat="1" ht="25" customHeight="1" x14ac:dyDescent="0.25">
      <c r="A324" s="62">
        <v>2210</v>
      </c>
      <c r="B324" s="62"/>
      <c r="C324" s="62"/>
      <c r="D324" s="62"/>
      <c r="E324" s="62"/>
      <c r="F324" s="62"/>
      <c r="G324" s="37" t="s">
        <v>172</v>
      </c>
      <c r="H324" s="38"/>
      <c r="I324" s="38"/>
      <c r="J324" s="38"/>
      <c r="K324" s="38"/>
      <c r="L324" s="38"/>
      <c r="M324" s="38"/>
      <c r="N324" s="38"/>
      <c r="O324" s="38"/>
      <c r="P324" s="39"/>
      <c r="Q324" s="141">
        <v>1188305</v>
      </c>
      <c r="R324" s="141"/>
      <c r="S324" s="141"/>
      <c r="T324" s="141"/>
      <c r="U324" s="141"/>
      <c r="V324" s="141">
        <v>0</v>
      </c>
      <c r="W324" s="141"/>
      <c r="X324" s="141"/>
      <c r="Y324" s="141"/>
      <c r="Z324" s="141">
        <v>0</v>
      </c>
      <c r="AA324" s="141"/>
      <c r="AB324" s="141"/>
      <c r="AC324" s="141"/>
      <c r="AD324" s="141"/>
      <c r="AE324" s="141">
        <v>0</v>
      </c>
      <c r="AF324" s="141"/>
      <c r="AG324" s="141"/>
      <c r="AH324" s="141"/>
      <c r="AI324" s="141"/>
      <c r="AJ324" s="141">
        <f t="shared" si="49"/>
        <v>1188305</v>
      </c>
      <c r="AK324" s="141"/>
      <c r="AL324" s="141"/>
      <c r="AM324" s="141"/>
      <c r="AN324" s="141"/>
      <c r="AO324" s="141">
        <v>1162142</v>
      </c>
      <c r="AP324" s="141"/>
      <c r="AQ324" s="141"/>
      <c r="AR324" s="141"/>
      <c r="AS324" s="141"/>
      <c r="AT324" s="141">
        <f t="shared" si="50"/>
        <v>0</v>
      </c>
      <c r="AU324" s="141"/>
      <c r="AV324" s="141"/>
      <c r="AW324" s="141"/>
      <c r="AX324" s="141">
        <v>0</v>
      </c>
      <c r="AY324" s="141"/>
      <c r="AZ324" s="141"/>
      <c r="BA324" s="141"/>
      <c r="BB324" s="141"/>
      <c r="BC324" s="141">
        <v>0</v>
      </c>
      <c r="BD324" s="141"/>
      <c r="BE324" s="141"/>
      <c r="BF324" s="141"/>
      <c r="BG324" s="141"/>
      <c r="BH324" s="141">
        <f t="shared" si="51"/>
        <v>1162142</v>
      </c>
      <c r="BI324" s="141"/>
      <c r="BJ324" s="141"/>
      <c r="BK324" s="141"/>
      <c r="BL324" s="141"/>
    </row>
    <row r="325" spans="1:79" s="28" customFormat="1" ht="25" customHeight="1" x14ac:dyDescent="0.25">
      <c r="A325" s="62">
        <v>2220</v>
      </c>
      <c r="B325" s="62"/>
      <c r="C325" s="62"/>
      <c r="D325" s="62"/>
      <c r="E325" s="62"/>
      <c r="F325" s="62"/>
      <c r="G325" s="37" t="s">
        <v>173</v>
      </c>
      <c r="H325" s="38"/>
      <c r="I325" s="38"/>
      <c r="J325" s="38"/>
      <c r="K325" s="38"/>
      <c r="L325" s="38"/>
      <c r="M325" s="38"/>
      <c r="N325" s="38"/>
      <c r="O325" s="38"/>
      <c r="P325" s="39"/>
      <c r="Q325" s="141">
        <v>22210</v>
      </c>
      <c r="R325" s="141"/>
      <c r="S325" s="141"/>
      <c r="T325" s="141"/>
      <c r="U325" s="141"/>
      <c r="V325" s="141">
        <v>0</v>
      </c>
      <c r="W325" s="141"/>
      <c r="X325" s="141"/>
      <c r="Y325" s="141"/>
      <c r="Z325" s="141">
        <v>0</v>
      </c>
      <c r="AA325" s="141"/>
      <c r="AB325" s="141"/>
      <c r="AC325" s="141"/>
      <c r="AD325" s="141"/>
      <c r="AE325" s="141">
        <v>0</v>
      </c>
      <c r="AF325" s="141"/>
      <c r="AG325" s="141"/>
      <c r="AH325" s="141"/>
      <c r="AI325" s="141"/>
      <c r="AJ325" s="141">
        <f t="shared" si="49"/>
        <v>22210</v>
      </c>
      <c r="AK325" s="141"/>
      <c r="AL325" s="141"/>
      <c r="AM325" s="141"/>
      <c r="AN325" s="141"/>
      <c r="AO325" s="141">
        <v>29140</v>
      </c>
      <c r="AP325" s="141"/>
      <c r="AQ325" s="141"/>
      <c r="AR325" s="141"/>
      <c r="AS325" s="141"/>
      <c r="AT325" s="141">
        <f t="shared" si="50"/>
        <v>0</v>
      </c>
      <c r="AU325" s="141"/>
      <c r="AV325" s="141"/>
      <c r="AW325" s="141"/>
      <c r="AX325" s="141">
        <v>0</v>
      </c>
      <c r="AY325" s="141"/>
      <c r="AZ325" s="141"/>
      <c r="BA325" s="141"/>
      <c r="BB325" s="141"/>
      <c r="BC325" s="141">
        <v>0</v>
      </c>
      <c r="BD325" s="141"/>
      <c r="BE325" s="141"/>
      <c r="BF325" s="141"/>
      <c r="BG325" s="141"/>
      <c r="BH325" s="141">
        <f t="shared" si="51"/>
        <v>29140</v>
      </c>
      <c r="BI325" s="141"/>
      <c r="BJ325" s="141"/>
      <c r="BK325" s="141"/>
      <c r="BL325" s="141"/>
    </row>
    <row r="326" spans="1:79" s="28" customFormat="1" ht="25" customHeight="1" x14ac:dyDescent="0.25">
      <c r="A326" s="62">
        <v>2240</v>
      </c>
      <c r="B326" s="62"/>
      <c r="C326" s="62"/>
      <c r="D326" s="62"/>
      <c r="E326" s="62"/>
      <c r="F326" s="62"/>
      <c r="G326" s="37" t="s">
        <v>175</v>
      </c>
      <c r="H326" s="38"/>
      <c r="I326" s="38"/>
      <c r="J326" s="38"/>
      <c r="K326" s="38"/>
      <c r="L326" s="38"/>
      <c r="M326" s="38"/>
      <c r="N326" s="38"/>
      <c r="O326" s="38"/>
      <c r="P326" s="39"/>
      <c r="Q326" s="141">
        <v>2596750</v>
      </c>
      <c r="R326" s="141"/>
      <c r="S326" s="141"/>
      <c r="T326" s="141"/>
      <c r="U326" s="141"/>
      <c r="V326" s="141">
        <v>0</v>
      </c>
      <c r="W326" s="141"/>
      <c r="X326" s="141"/>
      <c r="Y326" s="141"/>
      <c r="Z326" s="141">
        <v>0</v>
      </c>
      <c r="AA326" s="141"/>
      <c r="AB326" s="141"/>
      <c r="AC326" s="141"/>
      <c r="AD326" s="141"/>
      <c r="AE326" s="141">
        <v>0</v>
      </c>
      <c r="AF326" s="141"/>
      <c r="AG326" s="141"/>
      <c r="AH326" s="141"/>
      <c r="AI326" s="141"/>
      <c r="AJ326" s="141">
        <f t="shared" si="49"/>
        <v>2596750</v>
      </c>
      <c r="AK326" s="141"/>
      <c r="AL326" s="141"/>
      <c r="AM326" s="141"/>
      <c r="AN326" s="141"/>
      <c r="AO326" s="141">
        <v>3537239</v>
      </c>
      <c r="AP326" s="141"/>
      <c r="AQ326" s="141"/>
      <c r="AR326" s="141"/>
      <c r="AS326" s="141"/>
      <c r="AT326" s="141">
        <f t="shared" si="50"/>
        <v>0</v>
      </c>
      <c r="AU326" s="141"/>
      <c r="AV326" s="141"/>
      <c r="AW326" s="141"/>
      <c r="AX326" s="141">
        <v>0</v>
      </c>
      <c r="AY326" s="141"/>
      <c r="AZ326" s="141"/>
      <c r="BA326" s="141"/>
      <c r="BB326" s="141"/>
      <c r="BC326" s="141">
        <v>0</v>
      </c>
      <c r="BD326" s="141"/>
      <c r="BE326" s="141"/>
      <c r="BF326" s="141"/>
      <c r="BG326" s="141"/>
      <c r="BH326" s="141">
        <f t="shared" si="51"/>
        <v>3537239</v>
      </c>
      <c r="BI326" s="141"/>
      <c r="BJ326" s="141"/>
      <c r="BK326" s="141"/>
      <c r="BL326" s="141"/>
    </row>
    <row r="327" spans="1:79" s="28" customFormat="1" ht="12.75" customHeight="1" x14ac:dyDescent="0.25">
      <c r="A327" s="62">
        <v>2250</v>
      </c>
      <c r="B327" s="62"/>
      <c r="C327" s="62"/>
      <c r="D327" s="62"/>
      <c r="E327" s="62"/>
      <c r="F327" s="62"/>
      <c r="G327" s="37" t="s">
        <v>176</v>
      </c>
      <c r="H327" s="38"/>
      <c r="I327" s="38"/>
      <c r="J327" s="38"/>
      <c r="K327" s="38"/>
      <c r="L327" s="38"/>
      <c r="M327" s="38"/>
      <c r="N327" s="38"/>
      <c r="O327" s="38"/>
      <c r="P327" s="39"/>
      <c r="Q327" s="141">
        <v>280575</v>
      </c>
      <c r="R327" s="141"/>
      <c r="S327" s="141"/>
      <c r="T327" s="141"/>
      <c r="U327" s="141"/>
      <c r="V327" s="141">
        <v>0</v>
      </c>
      <c r="W327" s="141"/>
      <c r="X327" s="141"/>
      <c r="Y327" s="141"/>
      <c r="Z327" s="141">
        <v>0</v>
      </c>
      <c r="AA327" s="141"/>
      <c r="AB327" s="141"/>
      <c r="AC327" s="141"/>
      <c r="AD327" s="141"/>
      <c r="AE327" s="141">
        <v>0</v>
      </c>
      <c r="AF327" s="141"/>
      <c r="AG327" s="141"/>
      <c r="AH327" s="141"/>
      <c r="AI327" s="141"/>
      <c r="AJ327" s="141">
        <f t="shared" si="49"/>
        <v>280575</v>
      </c>
      <c r="AK327" s="141"/>
      <c r="AL327" s="141"/>
      <c r="AM327" s="141"/>
      <c r="AN327" s="141"/>
      <c r="AO327" s="141">
        <v>386870</v>
      </c>
      <c r="AP327" s="141"/>
      <c r="AQ327" s="141"/>
      <c r="AR327" s="141"/>
      <c r="AS327" s="141"/>
      <c r="AT327" s="141">
        <f t="shared" si="50"/>
        <v>0</v>
      </c>
      <c r="AU327" s="141"/>
      <c r="AV327" s="141"/>
      <c r="AW327" s="141"/>
      <c r="AX327" s="141">
        <v>0</v>
      </c>
      <c r="AY327" s="141"/>
      <c r="AZ327" s="141"/>
      <c r="BA327" s="141"/>
      <c r="BB327" s="141"/>
      <c r="BC327" s="141">
        <v>0</v>
      </c>
      <c r="BD327" s="141"/>
      <c r="BE327" s="141"/>
      <c r="BF327" s="141"/>
      <c r="BG327" s="141"/>
      <c r="BH327" s="141">
        <f t="shared" si="51"/>
        <v>386870</v>
      </c>
      <c r="BI327" s="141"/>
      <c r="BJ327" s="141"/>
      <c r="BK327" s="141"/>
      <c r="BL327" s="141"/>
    </row>
    <row r="328" spans="1:79" s="28" customFormat="1" ht="12.75" customHeight="1" x14ac:dyDescent="0.25">
      <c r="A328" s="62">
        <v>2271</v>
      </c>
      <c r="B328" s="62"/>
      <c r="C328" s="62"/>
      <c r="D328" s="62"/>
      <c r="E328" s="62"/>
      <c r="F328" s="62"/>
      <c r="G328" s="37" t="s">
        <v>177</v>
      </c>
      <c r="H328" s="38"/>
      <c r="I328" s="38"/>
      <c r="J328" s="38"/>
      <c r="K328" s="38"/>
      <c r="L328" s="38"/>
      <c r="M328" s="38"/>
      <c r="N328" s="38"/>
      <c r="O328" s="38"/>
      <c r="P328" s="39"/>
      <c r="Q328" s="141">
        <v>1526235</v>
      </c>
      <c r="R328" s="141"/>
      <c r="S328" s="141"/>
      <c r="T328" s="141"/>
      <c r="U328" s="141"/>
      <c r="V328" s="141">
        <v>0</v>
      </c>
      <c r="W328" s="141"/>
      <c r="X328" s="141"/>
      <c r="Y328" s="141"/>
      <c r="Z328" s="141">
        <v>0</v>
      </c>
      <c r="AA328" s="141"/>
      <c r="AB328" s="141"/>
      <c r="AC328" s="141"/>
      <c r="AD328" s="141"/>
      <c r="AE328" s="141">
        <v>0</v>
      </c>
      <c r="AF328" s="141"/>
      <c r="AG328" s="141"/>
      <c r="AH328" s="141"/>
      <c r="AI328" s="141"/>
      <c r="AJ328" s="141">
        <f t="shared" si="49"/>
        <v>1526235</v>
      </c>
      <c r="AK328" s="141"/>
      <c r="AL328" s="141"/>
      <c r="AM328" s="141"/>
      <c r="AN328" s="141"/>
      <c r="AO328" s="141">
        <v>1526235</v>
      </c>
      <c r="AP328" s="141"/>
      <c r="AQ328" s="141"/>
      <c r="AR328" s="141"/>
      <c r="AS328" s="141"/>
      <c r="AT328" s="141">
        <f t="shared" si="50"/>
        <v>0</v>
      </c>
      <c r="AU328" s="141"/>
      <c r="AV328" s="141"/>
      <c r="AW328" s="141"/>
      <c r="AX328" s="141">
        <v>0</v>
      </c>
      <c r="AY328" s="141"/>
      <c r="AZ328" s="141"/>
      <c r="BA328" s="141"/>
      <c r="BB328" s="141"/>
      <c r="BC328" s="141">
        <v>0</v>
      </c>
      <c r="BD328" s="141"/>
      <c r="BE328" s="141"/>
      <c r="BF328" s="141"/>
      <c r="BG328" s="141"/>
      <c r="BH328" s="141">
        <f t="shared" si="51"/>
        <v>1526235</v>
      </c>
      <c r="BI328" s="141"/>
      <c r="BJ328" s="141"/>
      <c r="BK328" s="141"/>
      <c r="BL328" s="141"/>
    </row>
    <row r="329" spans="1:79" s="28" customFormat="1" ht="25" customHeight="1" x14ac:dyDescent="0.25">
      <c r="A329" s="62">
        <v>2272</v>
      </c>
      <c r="B329" s="62"/>
      <c r="C329" s="62"/>
      <c r="D329" s="62"/>
      <c r="E329" s="62"/>
      <c r="F329" s="62"/>
      <c r="G329" s="37" t="s">
        <v>178</v>
      </c>
      <c r="H329" s="38"/>
      <c r="I329" s="38"/>
      <c r="J329" s="38"/>
      <c r="K329" s="38"/>
      <c r="L329" s="38"/>
      <c r="M329" s="38"/>
      <c r="N329" s="38"/>
      <c r="O329" s="38"/>
      <c r="P329" s="39"/>
      <c r="Q329" s="141">
        <v>166627</v>
      </c>
      <c r="R329" s="141"/>
      <c r="S329" s="141"/>
      <c r="T329" s="141"/>
      <c r="U329" s="141"/>
      <c r="V329" s="141">
        <v>0</v>
      </c>
      <c r="W329" s="141"/>
      <c r="X329" s="141"/>
      <c r="Y329" s="141"/>
      <c r="Z329" s="141">
        <v>0</v>
      </c>
      <c r="AA329" s="141"/>
      <c r="AB329" s="141"/>
      <c r="AC329" s="141"/>
      <c r="AD329" s="141"/>
      <c r="AE329" s="141">
        <v>0</v>
      </c>
      <c r="AF329" s="141"/>
      <c r="AG329" s="141"/>
      <c r="AH329" s="141"/>
      <c r="AI329" s="141"/>
      <c r="AJ329" s="141">
        <f t="shared" si="49"/>
        <v>166627</v>
      </c>
      <c r="AK329" s="141"/>
      <c r="AL329" s="141"/>
      <c r="AM329" s="141"/>
      <c r="AN329" s="141"/>
      <c r="AO329" s="141">
        <v>258198</v>
      </c>
      <c r="AP329" s="141"/>
      <c r="AQ329" s="141"/>
      <c r="AR329" s="141"/>
      <c r="AS329" s="141"/>
      <c r="AT329" s="141">
        <f t="shared" si="50"/>
        <v>0</v>
      </c>
      <c r="AU329" s="141"/>
      <c r="AV329" s="141"/>
      <c r="AW329" s="141"/>
      <c r="AX329" s="141">
        <v>0</v>
      </c>
      <c r="AY329" s="141"/>
      <c r="AZ329" s="141"/>
      <c r="BA329" s="141"/>
      <c r="BB329" s="141"/>
      <c r="BC329" s="141">
        <v>0</v>
      </c>
      <c r="BD329" s="141"/>
      <c r="BE329" s="141"/>
      <c r="BF329" s="141"/>
      <c r="BG329" s="141"/>
      <c r="BH329" s="141">
        <f t="shared" si="51"/>
        <v>258198</v>
      </c>
      <c r="BI329" s="141"/>
      <c r="BJ329" s="141"/>
      <c r="BK329" s="141"/>
      <c r="BL329" s="141"/>
    </row>
    <row r="330" spans="1:79" s="28" customFormat="1" ht="12.75" customHeight="1" x14ac:dyDescent="0.25">
      <c r="A330" s="62">
        <v>2273</v>
      </c>
      <c r="B330" s="62"/>
      <c r="C330" s="62"/>
      <c r="D330" s="62"/>
      <c r="E330" s="62"/>
      <c r="F330" s="62"/>
      <c r="G330" s="37" t="s">
        <v>179</v>
      </c>
      <c r="H330" s="38"/>
      <c r="I330" s="38"/>
      <c r="J330" s="38"/>
      <c r="K330" s="38"/>
      <c r="L330" s="38"/>
      <c r="M330" s="38"/>
      <c r="N330" s="38"/>
      <c r="O330" s="38"/>
      <c r="P330" s="39"/>
      <c r="Q330" s="141">
        <v>1300487</v>
      </c>
      <c r="R330" s="141"/>
      <c r="S330" s="141"/>
      <c r="T330" s="141"/>
      <c r="U330" s="141"/>
      <c r="V330" s="141">
        <v>0</v>
      </c>
      <c r="W330" s="141"/>
      <c r="X330" s="141"/>
      <c r="Y330" s="141"/>
      <c r="Z330" s="141">
        <v>0</v>
      </c>
      <c r="AA330" s="141"/>
      <c r="AB330" s="141"/>
      <c r="AC330" s="141"/>
      <c r="AD330" s="141"/>
      <c r="AE330" s="141">
        <v>0</v>
      </c>
      <c r="AF330" s="141"/>
      <c r="AG330" s="141"/>
      <c r="AH330" s="141"/>
      <c r="AI330" s="141"/>
      <c r="AJ330" s="141">
        <f t="shared" si="49"/>
        <v>1300487</v>
      </c>
      <c r="AK330" s="141"/>
      <c r="AL330" s="141"/>
      <c r="AM330" s="141"/>
      <c r="AN330" s="141"/>
      <c r="AO330" s="141">
        <v>1723202</v>
      </c>
      <c r="AP330" s="141"/>
      <c r="AQ330" s="141"/>
      <c r="AR330" s="141"/>
      <c r="AS330" s="141"/>
      <c r="AT330" s="141">
        <f t="shared" si="50"/>
        <v>0</v>
      </c>
      <c r="AU330" s="141"/>
      <c r="AV330" s="141"/>
      <c r="AW330" s="141"/>
      <c r="AX330" s="141">
        <v>0</v>
      </c>
      <c r="AY330" s="141"/>
      <c r="AZ330" s="141"/>
      <c r="BA330" s="141"/>
      <c r="BB330" s="141"/>
      <c r="BC330" s="141">
        <v>0</v>
      </c>
      <c r="BD330" s="141"/>
      <c r="BE330" s="141"/>
      <c r="BF330" s="141"/>
      <c r="BG330" s="141"/>
      <c r="BH330" s="141">
        <f t="shared" si="51"/>
        <v>1723202</v>
      </c>
      <c r="BI330" s="141"/>
      <c r="BJ330" s="141"/>
      <c r="BK330" s="141"/>
      <c r="BL330" s="141"/>
    </row>
    <row r="331" spans="1:79" s="28" customFormat="1" ht="12.75" customHeight="1" x14ac:dyDescent="0.25">
      <c r="A331" s="62">
        <v>2274</v>
      </c>
      <c r="B331" s="62"/>
      <c r="C331" s="62"/>
      <c r="D331" s="62"/>
      <c r="E331" s="62"/>
      <c r="F331" s="62"/>
      <c r="G331" s="37" t="s">
        <v>180</v>
      </c>
      <c r="H331" s="38"/>
      <c r="I331" s="38"/>
      <c r="J331" s="38"/>
      <c r="K331" s="38"/>
      <c r="L331" s="38"/>
      <c r="M331" s="38"/>
      <c r="N331" s="38"/>
      <c r="O331" s="38"/>
      <c r="P331" s="39"/>
      <c r="Q331" s="141">
        <v>759967</v>
      </c>
      <c r="R331" s="141"/>
      <c r="S331" s="141"/>
      <c r="T331" s="141"/>
      <c r="U331" s="141"/>
      <c r="V331" s="141">
        <v>0</v>
      </c>
      <c r="W331" s="141"/>
      <c r="X331" s="141"/>
      <c r="Y331" s="141"/>
      <c r="Z331" s="141">
        <v>0</v>
      </c>
      <c r="AA331" s="141"/>
      <c r="AB331" s="141"/>
      <c r="AC331" s="141"/>
      <c r="AD331" s="141"/>
      <c r="AE331" s="141">
        <v>0</v>
      </c>
      <c r="AF331" s="141"/>
      <c r="AG331" s="141"/>
      <c r="AH331" s="141"/>
      <c r="AI331" s="141"/>
      <c r="AJ331" s="141">
        <f t="shared" si="49"/>
        <v>759967</v>
      </c>
      <c r="AK331" s="141"/>
      <c r="AL331" s="141"/>
      <c r="AM331" s="141"/>
      <c r="AN331" s="141"/>
      <c r="AO331" s="141">
        <v>553400</v>
      </c>
      <c r="AP331" s="141"/>
      <c r="AQ331" s="141"/>
      <c r="AR331" s="141"/>
      <c r="AS331" s="141"/>
      <c r="AT331" s="141">
        <f t="shared" si="50"/>
        <v>0</v>
      </c>
      <c r="AU331" s="141"/>
      <c r="AV331" s="141"/>
      <c r="AW331" s="141"/>
      <c r="AX331" s="141">
        <v>0</v>
      </c>
      <c r="AY331" s="141"/>
      <c r="AZ331" s="141"/>
      <c r="BA331" s="141"/>
      <c r="BB331" s="141"/>
      <c r="BC331" s="141">
        <v>0</v>
      </c>
      <c r="BD331" s="141"/>
      <c r="BE331" s="141"/>
      <c r="BF331" s="141"/>
      <c r="BG331" s="141"/>
      <c r="BH331" s="141">
        <f t="shared" si="51"/>
        <v>553400</v>
      </c>
      <c r="BI331" s="141"/>
      <c r="BJ331" s="141"/>
      <c r="BK331" s="141"/>
      <c r="BL331" s="141"/>
    </row>
    <row r="332" spans="1:79" s="28" customFormat="1" ht="25" customHeight="1" x14ac:dyDescent="0.25">
      <c r="A332" s="62">
        <v>2275</v>
      </c>
      <c r="B332" s="62"/>
      <c r="C332" s="62"/>
      <c r="D332" s="62"/>
      <c r="E332" s="62"/>
      <c r="F332" s="62"/>
      <c r="G332" s="37" t="s">
        <v>181</v>
      </c>
      <c r="H332" s="38"/>
      <c r="I332" s="38"/>
      <c r="J332" s="38"/>
      <c r="K332" s="38"/>
      <c r="L332" s="38"/>
      <c r="M332" s="38"/>
      <c r="N332" s="38"/>
      <c r="O332" s="38"/>
      <c r="P332" s="39"/>
      <c r="Q332" s="141">
        <v>13245</v>
      </c>
      <c r="R332" s="141"/>
      <c r="S332" s="141"/>
      <c r="T332" s="141"/>
      <c r="U332" s="141"/>
      <c r="V332" s="141">
        <v>0</v>
      </c>
      <c r="W332" s="141"/>
      <c r="X332" s="141"/>
      <c r="Y332" s="141"/>
      <c r="Z332" s="141">
        <v>0</v>
      </c>
      <c r="AA332" s="141"/>
      <c r="AB332" s="141"/>
      <c r="AC332" s="141"/>
      <c r="AD332" s="141"/>
      <c r="AE332" s="141">
        <v>0</v>
      </c>
      <c r="AF332" s="141"/>
      <c r="AG332" s="141"/>
      <c r="AH332" s="141"/>
      <c r="AI332" s="141"/>
      <c r="AJ332" s="141">
        <f t="shared" si="49"/>
        <v>13245</v>
      </c>
      <c r="AK332" s="141"/>
      <c r="AL332" s="141"/>
      <c r="AM332" s="141"/>
      <c r="AN332" s="141"/>
      <c r="AO332" s="141">
        <v>16354</v>
      </c>
      <c r="AP332" s="141"/>
      <c r="AQ332" s="141"/>
      <c r="AR332" s="141"/>
      <c r="AS332" s="141"/>
      <c r="AT332" s="141">
        <f t="shared" si="50"/>
        <v>0</v>
      </c>
      <c r="AU332" s="141"/>
      <c r="AV332" s="141"/>
      <c r="AW332" s="141"/>
      <c r="AX332" s="141">
        <v>0</v>
      </c>
      <c r="AY332" s="141"/>
      <c r="AZ332" s="141"/>
      <c r="BA332" s="141"/>
      <c r="BB332" s="141"/>
      <c r="BC332" s="141">
        <v>0</v>
      </c>
      <c r="BD332" s="141"/>
      <c r="BE332" s="141"/>
      <c r="BF332" s="141"/>
      <c r="BG332" s="141"/>
      <c r="BH332" s="141">
        <f t="shared" si="51"/>
        <v>16354</v>
      </c>
      <c r="BI332" s="141"/>
      <c r="BJ332" s="141"/>
      <c r="BK332" s="141"/>
      <c r="BL332" s="141"/>
    </row>
    <row r="333" spans="1:79" s="28" customFormat="1" ht="50.15" customHeight="1" x14ac:dyDescent="0.25">
      <c r="A333" s="62">
        <v>2282</v>
      </c>
      <c r="B333" s="62"/>
      <c r="C333" s="62"/>
      <c r="D333" s="62"/>
      <c r="E333" s="62"/>
      <c r="F333" s="62"/>
      <c r="G333" s="37" t="s">
        <v>182</v>
      </c>
      <c r="H333" s="38"/>
      <c r="I333" s="38"/>
      <c r="J333" s="38"/>
      <c r="K333" s="38"/>
      <c r="L333" s="38"/>
      <c r="M333" s="38"/>
      <c r="N333" s="38"/>
      <c r="O333" s="38"/>
      <c r="P333" s="39"/>
      <c r="Q333" s="141">
        <v>14600</v>
      </c>
      <c r="R333" s="141"/>
      <c r="S333" s="141"/>
      <c r="T333" s="141"/>
      <c r="U333" s="141"/>
      <c r="V333" s="141">
        <v>0</v>
      </c>
      <c r="W333" s="141"/>
      <c r="X333" s="141"/>
      <c r="Y333" s="141"/>
      <c r="Z333" s="141">
        <v>0</v>
      </c>
      <c r="AA333" s="141"/>
      <c r="AB333" s="141"/>
      <c r="AC333" s="141"/>
      <c r="AD333" s="141"/>
      <c r="AE333" s="141">
        <v>0</v>
      </c>
      <c r="AF333" s="141"/>
      <c r="AG333" s="141"/>
      <c r="AH333" s="141"/>
      <c r="AI333" s="141"/>
      <c r="AJ333" s="141">
        <f t="shared" si="49"/>
        <v>14600</v>
      </c>
      <c r="AK333" s="141"/>
      <c r="AL333" s="141"/>
      <c r="AM333" s="141"/>
      <c r="AN333" s="141"/>
      <c r="AO333" s="141">
        <v>15200</v>
      </c>
      <c r="AP333" s="141"/>
      <c r="AQ333" s="141"/>
      <c r="AR333" s="141"/>
      <c r="AS333" s="141"/>
      <c r="AT333" s="141">
        <f t="shared" si="50"/>
        <v>0</v>
      </c>
      <c r="AU333" s="141"/>
      <c r="AV333" s="141"/>
      <c r="AW333" s="141"/>
      <c r="AX333" s="141">
        <v>0</v>
      </c>
      <c r="AY333" s="141"/>
      <c r="AZ333" s="141"/>
      <c r="BA333" s="141"/>
      <c r="BB333" s="141"/>
      <c r="BC333" s="141">
        <v>0</v>
      </c>
      <c r="BD333" s="141"/>
      <c r="BE333" s="141"/>
      <c r="BF333" s="141"/>
      <c r="BG333" s="141"/>
      <c r="BH333" s="141">
        <f t="shared" si="51"/>
        <v>15200</v>
      </c>
      <c r="BI333" s="141"/>
      <c r="BJ333" s="141"/>
      <c r="BK333" s="141"/>
      <c r="BL333" s="141"/>
    </row>
    <row r="334" spans="1:79" s="28" customFormat="1" ht="12.75" customHeight="1" x14ac:dyDescent="0.25">
      <c r="A334" s="62">
        <v>2730</v>
      </c>
      <c r="B334" s="62"/>
      <c r="C334" s="62"/>
      <c r="D334" s="62"/>
      <c r="E334" s="62"/>
      <c r="F334" s="62"/>
      <c r="G334" s="37" t="s">
        <v>183</v>
      </c>
      <c r="H334" s="38"/>
      <c r="I334" s="38"/>
      <c r="J334" s="38"/>
      <c r="K334" s="38"/>
      <c r="L334" s="38"/>
      <c r="M334" s="38"/>
      <c r="N334" s="38"/>
      <c r="O334" s="38"/>
      <c r="P334" s="39"/>
      <c r="Q334" s="141">
        <v>2700</v>
      </c>
      <c r="R334" s="141"/>
      <c r="S334" s="141"/>
      <c r="T334" s="141"/>
      <c r="U334" s="141"/>
      <c r="V334" s="141">
        <v>0</v>
      </c>
      <c r="W334" s="141"/>
      <c r="X334" s="141"/>
      <c r="Y334" s="141"/>
      <c r="Z334" s="141">
        <v>0</v>
      </c>
      <c r="AA334" s="141"/>
      <c r="AB334" s="141"/>
      <c r="AC334" s="141"/>
      <c r="AD334" s="141"/>
      <c r="AE334" s="141">
        <v>0</v>
      </c>
      <c r="AF334" s="141"/>
      <c r="AG334" s="141"/>
      <c r="AH334" s="141"/>
      <c r="AI334" s="141"/>
      <c r="AJ334" s="141">
        <f t="shared" si="49"/>
        <v>2700</v>
      </c>
      <c r="AK334" s="141"/>
      <c r="AL334" s="141"/>
      <c r="AM334" s="141"/>
      <c r="AN334" s="141"/>
      <c r="AO334" s="141">
        <v>3900</v>
      </c>
      <c r="AP334" s="141"/>
      <c r="AQ334" s="141"/>
      <c r="AR334" s="141"/>
      <c r="AS334" s="141"/>
      <c r="AT334" s="141">
        <f t="shared" si="50"/>
        <v>0</v>
      </c>
      <c r="AU334" s="141"/>
      <c r="AV334" s="141"/>
      <c r="AW334" s="141"/>
      <c r="AX334" s="141">
        <v>0</v>
      </c>
      <c r="AY334" s="141"/>
      <c r="AZ334" s="141"/>
      <c r="BA334" s="141"/>
      <c r="BB334" s="141"/>
      <c r="BC334" s="141">
        <v>0</v>
      </c>
      <c r="BD334" s="141"/>
      <c r="BE334" s="141"/>
      <c r="BF334" s="141"/>
      <c r="BG334" s="141"/>
      <c r="BH334" s="141">
        <f t="shared" si="51"/>
        <v>3900</v>
      </c>
      <c r="BI334" s="141"/>
      <c r="BJ334" s="141"/>
      <c r="BK334" s="141"/>
      <c r="BL334" s="141"/>
    </row>
    <row r="335" spans="1:79" s="28" customFormat="1" ht="12.75" customHeight="1" x14ac:dyDescent="0.25">
      <c r="A335" s="62">
        <v>2800</v>
      </c>
      <c r="B335" s="62"/>
      <c r="C335" s="62"/>
      <c r="D335" s="62"/>
      <c r="E335" s="62"/>
      <c r="F335" s="62"/>
      <c r="G335" s="37" t="s">
        <v>184</v>
      </c>
      <c r="H335" s="38"/>
      <c r="I335" s="38"/>
      <c r="J335" s="38"/>
      <c r="K335" s="38"/>
      <c r="L335" s="38"/>
      <c r="M335" s="38"/>
      <c r="N335" s="38"/>
      <c r="O335" s="38"/>
      <c r="P335" s="39"/>
      <c r="Q335" s="141">
        <v>400</v>
      </c>
      <c r="R335" s="141"/>
      <c r="S335" s="141"/>
      <c r="T335" s="141"/>
      <c r="U335" s="141"/>
      <c r="V335" s="141">
        <v>0</v>
      </c>
      <c r="W335" s="141"/>
      <c r="X335" s="141"/>
      <c r="Y335" s="141"/>
      <c r="Z335" s="141">
        <v>0</v>
      </c>
      <c r="AA335" s="141"/>
      <c r="AB335" s="141"/>
      <c r="AC335" s="141"/>
      <c r="AD335" s="141"/>
      <c r="AE335" s="141">
        <v>0</v>
      </c>
      <c r="AF335" s="141"/>
      <c r="AG335" s="141"/>
      <c r="AH335" s="141"/>
      <c r="AI335" s="141"/>
      <c r="AJ335" s="141">
        <f t="shared" si="49"/>
        <v>400</v>
      </c>
      <c r="AK335" s="141"/>
      <c r="AL335" s="141"/>
      <c r="AM335" s="141"/>
      <c r="AN335" s="141"/>
      <c r="AO335" s="141">
        <v>3400</v>
      </c>
      <c r="AP335" s="141"/>
      <c r="AQ335" s="141"/>
      <c r="AR335" s="141"/>
      <c r="AS335" s="141"/>
      <c r="AT335" s="141">
        <f t="shared" si="50"/>
        <v>0</v>
      </c>
      <c r="AU335" s="141"/>
      <c r="AV335" s="141"/>
      <c r="AW335" s="141"/>
      <c r="AX335" s="141">
        <v>0</v>
      </c>
      <c r="AY335" s="141"/>
      <c r="AZ335" s="141"/>
      <c r="BA335" s="141"/>
      <c r="BB335" s="141"/>
      <c r="BC335" s="141">
        <v>0</v>
      </c>
      <c r="BD335" s="141"/>
      <c r="BE335" s="141"/>
      <c r="BF335" s="141"/>
      <c r="BG335" s="141"/>
      <c r="BH335" s="141">
        <f t="shared" si="51"/>
        <v>3400</v>
      </c>
      <c r="BI335" s="141"/>
      <c r="BJ335" s="141"/>
      <c r="BK335" s="141"/>
      <c r="BL335" s="141"/>
    </row>
    <row r="336" spans="1:79" s="29" customFormat="1" ht="12.75" customHeight="1" x14ac:dyDescent="0.25">
      <c r="A336" s="139"/>
      <c r="B336" s="139"/>
      <c r="C336" s="139"/>
      <c r="D336" s="139"/>
      <c r="E336" s="139"/>
      <c r="F336" s="139"/>
      <c r="G336" s="193" t="s">
        <v>143</v>
      </c>
      <c r="H336" s="194"/>
      <c r="I336" s="194"/>
      <c r="J336" s="194"/>
      <c r="K336" s="194"/>
      <c r="L336" s="194"/>
      <c r="M336" s="194"/>
      <c r="N336" s="194"/>
      <c r="O336" s="194"/>
      <c r="P336" s="195"/>
      <c r="Q336" s="192">
        <v>57335156</v>
      </c>
      <c r="R336" s="192"/>
      <c r="S336" s="192"/>
      <c r="T336" s="192"/>
      <c r="U336" s="192"/>
      <c r="V336" s="192">
        <v>0</v>
      </c>
      <c r="W336" s="192"/>
      <c r="X336" s="192"/>
      <c r="Y336" s="192"/>
      <c r="Z336" s="192">
        <v>0</v>
      </c>
      <c r="AA336" s="192"/>
      <c r="AB336" s="192"/>
      <c r="AC336" s="192"/>
      <c r="AD336" s="192"/>
      <c r="AE336" s="192">
        <v>0</v>
      </c>
      <c r="AF336" s="192"/>
      <c r="AG336" s="192"/>
      <c r="AH336" s="192"/>
      <c r="AI336" s="192"/>
      <c r="AJ336" s="192">
        <f t="shared" si="49"/>
        <v>57335156</v>
      </c>
      <c r="AK336" s="192"/>
      <c r="AL336" s="192"/>
      <c r="AM336" s="192"/>
      <c r="AN336" s="192"/>
      <c r="AO336" s="200">
        <f>AO322+AO323+AO324+AO325+AO326+AO327+AO328+AO329+AO330+AO331+AO332+AO333+AO334+AO335</f>
        <v>59889005</v>
      </c>
      <c r="AP336" s="201"/>
      <c r="AQ336" s="201"/>
      <c r="AR336" s="201"/>
      <c r="AS336" s="202"/>
      <c r="AT336" s="192">
        <f t="shared" si="50"/>
        <v>0</v>
      </c>
      <c r="AU336" s="192"/>
      <c r="AV336" s="192"/>
      <c r="AW336" s="192"/>
      <c r="AX336" s="192">
        <v>0</v>
      </c>
      <c r="AY336" s="192"/>
      <c r="AZ336" s="192"/>
      <c r="BA336" s="192"/>
      <c r="BB336" s="192"/>
      <c r="BC336" s="192">
        <v>0</v>
      </c>
      <c r="BD336" s="192"/>
      <c r="BE336" s="192"/>
      <c r="BF336" s="192"/>
      <c r="BG336" s="192"/>
      <c r="BH336" s="192">
        <f t="shared" si="51"/>
        <v>59889005</v>
      </c>
      <c r="BI336" s="192"/>
      <c r="BJ336" s="192"/>
      <c r="BK336" s="192"/>
      <c r="BL336" s="192"/>
    </row>
    <row r="338" spans="1:79" ht="14.25" customHeight="1" x14ac:dyDescent="0.25">
      <c r="A338" s="52" t="s">
        <v>234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</row>
    <row r="339" spans="1:79" ht="15" customHeight="1" x14ac:dyDescent="0.25">
      <c r="A339" s="55" t="s">
        <v>227</v>
      </c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</row>
    <row r="340" spans="1:79" s="27" customFormat="1" ht="43" customHeight="1" x14ac:dyDescent="0.25">
      <c r="A340" s="47" t="s">
        <v>132</v>
      </c>
      <c r="B340" s="47"/>
      <c r="C340" s="47"/>
      <c r="D340" s="47"/>
      <c r="E340" s="47"/>
      <c r="F340" s="47"/>
      <c r="G340" s="62" t="s">
        <v>19</v>
      </c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 t="s">
        <v>15</v>
      </c>
      <c r="U340" s="62"/>
      <c r="V340" s="62"/>
      <c r="W340" s="62"/>
      <c r="X340" s="62"/>
      <c r="Y340" s="62"/>
      <c r="Z340" s="62" t="s">
        <v>14</v>
      </c>
      <c r="AA340" s="62"/>
      <c r="AB340" s="62"/>
      <c r="AC340" s="62"/>
      <c r="AD340" s="62"/>
      <c r="AE340" s="62" t="s">
        <v>230</v>
      </c>
      <c r="AF340" s="62"/>
      <c r="AG340" s="62"/>
      <c r="AH340" s="62"/>
      <c r="AI340" s="62"/>
      <c r="AJ340" s="62"/>
      <c r="AK340" s="62" t="s">
        <v>235</v>
      </c>
      <c r="AL340" s="62"/>
      <c r="AM340" s="62"/>
      <c r="AN340" s="62"/>
      <c r="AO340" s="62"/>
      <c r="AP340" s="62"/>
      <c r="AQ340" s="62" t="s">
        <v>247</v>
      </c>
      <c r="AR340" s="62"/>
      <c r="AS340" s="62"/>
      <c r="AT340" s="62"/>
      <c r="AU340" s="62"/>
      <c r="AV340" s="62"/>
      <c r="AW340" s="62" t="s">
        <v>18</v>
      </c>
      <c r="AX340" s="62"/>
      <c r="AY340" s="62"/>
      <c r="AZ340" s="62"/>
      <c r="BA340" s="62"/>
      <c r="BB340" s="62"/>
      <c r="BC340" s="62"/>
      <c r="BD340" s="62"/>
      <c r="BE340" s="62" t="s">
        <v>152</v>
      </c>
      <c r="BF340" s="62"/>
      <c r="BG340" s="62"/>
      <c r="BH340" s="62"/>
      <c r="BI340" s="62"/>
      <c r="BJ340" s="62"/>
      <c r="BK340" s="62"/>
      <c r="BL340" s="62"/>
    </row>
    <row r="341" spans="1:79" s="27" customFormat="1" ht="17.149999999999999" customHeight="1" x14ac:dyDescent="0.25">
      <c r="A341" s="47"/>
      <c r="B341" s="47"/>
      <c r="C341" s="47"/>
      <c r="D341" s="47"/>
      <c r="E341" s="47"/>
      <c r="F341" s="47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</row>
    <row r="342" spans="1:79" s="26" customFormat="1" ht="15" customHeight="1" x14ac:dyDescent="0.25">
      <c r="A342" s="47">
        <v>1</v>
      </c>
      <c r="B342" s="47"/>
      <c r="C342" s="47"/>
      <c r="D342" s="47"/>
      <c r="E342" s="47"/>
      <c r="F342" s="47"/>
      <c r="G342" s="47">
        <v>2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>
        <v>3</v>
      </c>
      <c r="U342" s="47"/>
      <c r="V342" s="47"/>
      <c r="W342" s="47"/>
      <c r="X342" s="47"/>
      <c r="Y342" s="47"/>
      <c r="Z342" s="47">
        <v>4</v>
      </c>
      <c r="AA342" s="47"/>
      <c r="AB342" s="47"/>
      <c r="AC342" s="47"/>
      <c r="AD342" s="47"/>
      <c r="AE342" s="47">
        <v>5</v>
      </c>
      <c r="AF342" s="47"/>
      <c r="AG342" s="47"/>
      <c r="AH342" s="47"/>
      <c r="AI342" s="47"/>
      <c r="AJ342" s="47"/>
      <c r="AK342" s="47">
        <v>6</v>
      </c>
      <c r="AL342" s="47"/>
      <c r="AM342" s="47"/>
      <c r="AN342" s="47"/>
      <c r="AO342" s="47"/>
      <c r="AP342" s="47"/>
      <c r="AQ342" s="47">
        <v>7</v>
      </c>
      <c r="AR342" s="47"/>
      <c r="AS342" s="47"/>
      <c r="AT342" s="47"/>
      <c r="AU342" s="47"/>
      <c r="AV342" s="47"/>
      <c r="AW342" s="47">
        <v>8</v>
      </c>
      <c r="AX342" s="47"/>
      <c r="AY342" s="47"/>
      <c r="AZ342" s="47"/>
      <c r="BA342" s="47"/>
      <c r="BB342" s="47"/>
      <c r="BC342" s="47"/>
      <c r="BD342" s="47"/>
      <c r="BE342" s="47">
        <v>9</v>
      </c>
      <c r="BF342" s="47"/>
      <c r="BG342" s="47"/>
      <c r="BH342" s="47"/>
      <c r="BI342" s="47"/>
      <c r="BJ342" s="47"/>
      <c r="BK342" s="47"/>
      <c r="BL342" s="47"/>
    </row>
    <row r="343" spans="1:79" s="23" customFormat="1" ht="18.75" hidden="1" customHeight="1" x14ac:dyDescent="0.3">
      <c r="A343" s="48" t="s">
        <v>63</v>
      </c>
      <c r="B343" s="48"/>
      <c r="C343" s="48"/>
      <c r="D343" s="48"/>
      <c r="E343" s="48"/>
      <c r="F343" s="48"/>
      <c r="G343" s="153" t="s">
        <v>56</v>
      </c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40" t="s">
        <v>79</v>
      </c>
      <c r="U343" s="140"/>
      <c r="V343" s="140"/>
      <c r="W343" s="140"/>
      <c r="X343" s="140"/>
      <c r="Y343" s="140"/>
      <c r="Z343" s="140" t="s">
        <v>80</v>
      </c>
      <c r="AA343" s="140"/>
      <c r="AB343" s="140"/>
      <c r="AC343" s="140"/>
      <c r="AD343" s="140"/>
      <c r="AE343" s="140" t="s">
        <v>81</v>
      </c>
      <c r="AF343" s="140"/>
      <c r="AG343" s="140"/>
      <c r="AH343" s="140"/>
      <c r="AI343" s="140"/>
      <c r="AJ343" s="140"/>
      <c r="AK343" s="140" t="s">
        <v>82</v>
      </c>
      <c r="AL343" s="140"/>
      <c r="AM343" s="140"/>
      <c r="AN343" s="140"/>
      <c r="AO343" s="140"/>
      <c r="AP343" s="140"/>
      <c r="AQ343" s="140" t="s">
        <v>83</v>
      </c>
      <c r="AR343" s="140"/>
      <c r="AS343" s="140"/>
      <c r="AT343" s="140"/>
      <c r="AU343" s="140"/>
      <c r="AV343" s="140"/>
      <c r="AW343" s="153" t="s">
        <v>86</v>
      </c>
      <c r="AX343" s="153"/>
      <c r="AY343" s="153"/>
      <c r="AZ343" s="153"/>
      <c r="BA343" s="153"/>
      <c r="BB343" s="153"/>
      <c r="BC343" s="153"/>
      <c r="BD343" s="153"/>
      <c r="BE343" s="153" t="s">
        <v>87</v>
      </c>
      <c r="BF343" s="153"/>
      <c r="BG343" s="153"/>
      <c r="BH343" s="153"/>
      <c r="BI343" s="153"/>
      <c r="BJ343" s="153"/>
      <c r="BK343" s="153"/>
      <c r="BL343" s="153"/>
      <c r="CA343" s="23" t="s">
        <v>53</v>
      </c>
    </row>
    <row r="344" spans="1:79" s="24" customFormat="1" ht="12.75" customHeight="1" x14ac:dyDescent="0.25">
      <c r="A344" s="48">
        <v>2111</v>
      </c>
      <c r="B344" s="48"/>
      <c r="C344" s="48"/>
      <c r="D344" s="48"/>
      <c r="E344" s="48"/>
      <c r="F344" s="48"/>
      <c r="G344" s="83" t="s">
        <v>170</v>
      </c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5"/>
      <c r="T344" s="167">
        <v>0</v>
      </c>
      <c r="U344" s="167"/>
      <c r="V344" s="167"/>
      <c r="W344" s="167"/>
      <c r="X344" s="167"/>
      <c r="Y344" s="167"/>
      <c r="Z344" s="167">
        <v>33478217.990000002</v>
      </c>
      <c r="AA344" s="167"/>
      <c r="AB344" s="167"/>
      <c r="AC344" s="167"/>
      <c r="AD344" s="167"/>
      <c r="AE344" s="167">
        <v>0</v>
      </c>
      <c r="AF344" s="167"/>
      <c r="AG344" s="167"/>
      <c r="AH344" s="167"/>
      <c r="AI344" s="167"/>
      <c r="AJ344" s="167"/>
      <c r="AK344" s="167">
        <v>0</v>
      </c>
      <c r="AL344" s="167"/>
      <c r="AM344" s="167"/>
      <c r="AN344" s="167"/>
      <c r="AO344" s="167"/>
      <c r="AP344" s="167"/>
      <c r="AQ344" s="167">
        <v>0</v>
      </c>
      <c r="AR344" s="167"/>
      <c r="AS344" s="167"/>
      <c r="AT344" s="167"/>
      <c r="AU344" s="167"/>
      <c r="AV344" s="167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  <c r="BJ344" s="153"/>
      <c r="BK344" s="153"/>
      <c r="BL344" s="153"/>
      <c r="CA344" s="24" t="s">
        <v>54</v>
      </c>
    </row>
    <row r="345" spans="1:79" s="24" customFormat="1" ht="12.75" customHeight="1" x14ac:dyDescent="0.25">
      <c r="A345" s="48">
        <v>2120</v>
      </c>
      <c r="B345" s="48"/>
      <c r="C345" s="48"/>
      <c r="D345" s="48"/>
      <c r="E345" s="48"/>
      <c r="F345" s="48"/>
      <c r="G345" s="83" t="s">
        <v>171</v>
      </c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5"/>
      <c r="T345" s="167">
        <v>0</v>
      </c>
      <c r="U345" s="167"/>
      <c r="V345" s="167"/>
      <c r="W345" s="167"/>
      <c r="X345" s="167"/>
      <c r="Y345" s="167"/>
      <c r="Z345" s="167">
        <v>7068244.4799999995</v>
      </c>
      <c r="AA345" s="167"/>
      <c r="AB345" s="167"/>
      <c r="AC345" s="167"/>
      <c r="AD345" s="167"/>
      <c r="AE345" s="167">
        <v>0</v>
      </c>
      <c r="AF345" s="167"/>
      <c r="AG345" s="167"/>
      <c r="AH345" s="167"/>
      <c r="AI345" s="167"/>
      <c r="AJ345" s="167"/>
      <c r="AK345" s="167">
        <v>0</v>
      </c>
      <c r="AL345" s="167"/>
      <c r="AM345" s="167"/>
      <c r="AN345" s="167"/>
      <c r="AO345" s="167"/>
      <c r="AP345" s="167"/>
      <c r="AQ345" s="167">
        <v>0</v>
      </c>
      <c r="AR345" s="167"/>
      <c r="AS345" s="167"/>
      <c r="AT345" s="167"/>
      <c r="AU345" s="167"/>
      <c r="AV345" s="167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</row>
    <row r="346" spans="1:79" s="24" customFormat="1" ht="25" customHeight="1" x14ac:dyDescent="0.25">
      <c r="A346" s="48">
        <v>2210</v>
      </c>
      <c r="B346" s="48"/>
      <c r="C346" s="48"/>
      <c r="D346" s="48"/>
      <c r="E346" s="48"/>
      <c r="F346" s="48"/>
      <c r="G346" s="83" t="s">
        <v>172</v>
      </c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5"/>
      <c r="T346" s="167">
        <v>0</v>
      </c>
      <c r="U346" s="167"/>
      <c r="V346" s="167"/>
      <c r="W346" s="167"/>
      <c r="X346" s="167"/>
      <c r="Y346" s="167"/>
      <c r="Z346" s="167">
        <v>1388238.2800000003</v>
      </c>
      <c r="AA346" s="167"/>
      <c r="AB346" s="167"/>
      <c r="AC346" s="167"/>
      <c r="AD346" s="167"/>
      <c r="AE346" s="167">
        <v>0</v>
      </c>
      <c r="AF346" s="167"/>
      <c r="AG346" s="167"/>
      <c r="AH346" s="167"/>
      <c r="AI346" s="167"/>
      <c r="AJ346" s="167"/>
      <c r="AK346" s="167">
        <v>0</v>
      </c>
      <c r="AL346" s="167"/>
      <c r="AM346" s="167"/>
      <c r="AN346" s="167"/>
      <c r="AO346" s="167"/>
      <c r="AP346" s="167"/>
      <c r="AQ346" s="167">
        <v>0</v>
      </c>
      <c r="AR346" s="167"/>
      <c r="AS346" s="167"/>
      <c r="AT346" s="167"/>
      <c r="AU346" s="167"/>
      <c r="AV346" s="167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</row>
    <row r="347" spans="1:79" s="24" customFormat="1" ht="25" customHeight="1" x14ac:dyDescent="0.25">
      <c r="A347" s="48">
        <v>2220</v>
      </c>
      <c r="B347" s="48"/>
      <c r="C347" s="48"/>
      <c r="D347" s="48"/>
      <c r="E347" s="48"/>
      <c r="F347" s="48"/>
      <c r="G347" s="83" t="s">
        <v>173</v>
      </c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5"/>
      <c r="T347" s="167">
        <v>0</v>
      </c>
      <c r="U347" s="167"/>
      <c r="V347" s="167"/>
      <c r="W347" s="167"/>
      <c r="X347" s="167"/>
      <c r="Y347" s="167"/>
      <c r="Z347" s="167">
        <v>15261.6</v>
      </c>
      <c r="AA347" s="167"/>
      <c r="AB347" s="167"/>
      <c r="AC347" s="167"/>
      <c r="AD347" s="167"/>
      <c r="AE347" s="167">
        <v>0</v>
      </c>
      <c r="AF347" s="167"/>
      <c r="AG347" s="167"/>
      <c r="AH347" s="167"/>
      <c r="AI347" s="167"/>
      <c r="AJ347" s="167"/>
      <c r="AK347" s="167">
        <v>0</v>
      </c>
      <c r="AL347" s="167"/>
      <c r="AM347" s="167"/>
      <c r="AN347" s="167"/>
      <c r="AO347" s="167"/>
      <c r="AP347" s="167"/>
      <c r="AQ347" s="167">
        <v>0</v>
      </c>
      <c r="AR347" s="167"/>
      <c r="AS347" s="167"/>
      <c r="AT347" s="167"/>
      <c r="AU347" s="167"/>
      <c r="AV347" s="167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</row>
    <row r="348" spans="1:79" s="24" customFormat="1" ht="16" customHeight="1" x14ac:dyDescent="0.25">
      <c r="A348" s="48">
        <v>2240</v>
      </c>
      <c r="B348" s="48"/>
      <c r="C348" s="48"/>
      <c r="D348" s="48"/>
      <c r="E348" s="48"/>
      <c r="F348" s="48"/>
      <c r="G348" s="83" t="s">
        <v>175</v>
      </c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5"/>
      <c r="T348" s="167">
        <v>0</v>
      </c>
      <c r="U348" s="167"/>
      <c r="V348" s="167"/>
      <c r="W348" s="167"/>
      <c r="X348" s="167"/>
      <c r="Y348" s="167"/>
      <c r="Z348" s="167">
        <v>3066270.0399999996</v>
      </c>
      <c r="AA348" s="167"/>
      <c r="AB348" s="167"/>
      <c r="AC348" s="167"/>
      <c r="AD348" s="167"/>
      <c r="AE348" s="167">
        <v>0</v>
      </c>
      <c r="AF348" s="167"/>
      <c r="AG348" s="167"/>
      <c r="AH348" s="167"/>
      <c r="AI348" s="167"/>
      <c r="AJ348" s="167"/>
      <c r="AK348" s="167">
        <v>0</v>
      </c>
      <c r="AL348" s="167"/>
      <c r="AM348" s="167"/>
      <c r="AN348" s="167"/>
      <c r="AO348" s="167"/>
      <c r="AP348" s="167"/>
      <c r="AQ348" s="167">
        <v>0</v>
      </c>
      <c r="AR348" s="167"/>
      <c r="AS348" s="167"/>
      <c r="AT348" s="167"/>
      <c r="AU348" s="167"/>
      <c r="AV348" s="167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</row>
    <row r="349" spans="1:79" s="24" customFormat="1" ht="21.65" customHeight="1" x14ac:dyDescent="0.25">
      <c r="A349" s="48">
        <v>2250</v>
      </c>
      <c r="B349" s="48"/>
      <c r="C349" s="48"/>
      <c r="D349" s="48"/>
      <c r="E349" s="48"/>
      <c r="F349" s="48"/>
      <c r="G349" s="83" t="s">
        <v>176</v>
      </c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5"/>
      <c r="T349" s="167">
        <v>0</v>
      </c>
      <c r="U349" s="167"/>
      <c r="V349" s="167"/>
      <c r="W349" s="167"/>
      <c r="X349" s="167"/>
      <c r="Y349" s="167"/>
      <c r="Z349" s="167">
        <v>235462.77000000002</v>
      </c>
      <c r="AA349" s="167"/>
      <c r="AB349" s="167"/>
      <c r="AC349" s="167"/>
      <c r="AD349" s="167"/>
      <c r="AE349" s="167">
        <v>0</v>
      </c>
      <c r="AF349" s="167"/>
      <c r="AG349" s="167"/>
      <c r="AH349" s="167"/>
      <c r="AI349" s="167"/>
      <c r="AJ349" s="167"/>
      <c r="AK349" s="167">
        <v>0</v>
      </c>
      <c r="AL349" s="167"/>
      <c r="AM349" s="167"/>
      <c r="AN349" s="167"/>
      <c r="AO349" s="167"/>
      <c r="AP349" s="167"/>
      <c r="AQ349" s="167">
        <v>0</v>
      </c>
      <c r="AR349" s="167"/>
      <c r="AS349" s="167"/>
      <c r="AT349" s="167"/>
      <c r="AU349" s="167"/>
      <c r="AV349" s="167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</row>
    <row r="350" spans="1:79" s="24" customFormat="1" ht="16.5" customHeight="1" x14ac:dyDescent="0.25">
      <c r="A350" s="48">
        <v>2271</v>
      </c>
      <c r="B350" s="48"/>
      <c r="C350" s="48"/>
      <c r="D350" s="48"/>
      <c r="E350" s="48"/>
      <c r="F350" s="48"/>
      <c r="G350" s="83" t="s">
        <v>177</v>
      </c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5"/>
      <c r="T350" s="167">
        <v>0</v>
      </c>
      <c r="U350" s="167"/>
      <c r="V350" s="167"/>
      <c r="W350" s="167"/>
      <c r="X350" s="167"/>
      <c r="Y350" s="167"/>
      <c r="Z350" s="167">
        <v>690543.97</v>
      </c>
      <c r="AA350" s="167"/>
      <c r="AB350" s="167"/>
      <c r="AC350" s="167"/>
      <c r="AD350" s="167"/>
      <c r="AE350" s="167">
        <v>0</v>
      </c>
      <c r="AF350" s="167"/>
      <c r="AG350" s="167"/>
      <c r="AH350" s="167"/>
      <c r="AI350" s="167"/>
      <c r="AJ350" s="167"/>
      <c r="AK350" s="167">
        <v>0</v>
      </c>
      <c r="AL350" s="167"/>
      <c r="AM350" s="167"/>
      <c r="AN350" s="167"/>
      <c r="AO350" s="167"/>
      <c r="AP350" s="167"/>
      <c r="AQ350" s="167">
        <v>0</v>
      </c>
      <c r="AR350" s="167"/>
      <c r="AS350" s="167"/>
      <c r="AT350" s="167"/>
      <c r="AU350" s="167"/>
      <c r="AV350" s="167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</row>
    <row r="351" spans="1:79" s="24" customFormat="1" ht="25" customHeight="1" x14ac:dyDescent="0.25">
      <c r="A351" s="48">
        <v>2272</v>
      </c>
      <c r="B351" s="48"/>
      <c r="C351" s="48"/>
      <c r="D351" s="48"/>
      <c r="E351" s="48"/>
      <c r="F351" s="48"/>
      <c r="G351" s="83" t="s">
        <v>178</v>
      </c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5"/>
      <c r="T351" s="167">
        <v>0</v>
      </c>
      <c r="U351" s="167"/>
      <c r="V351" s="167"/>
      <c r="W351" s="167"/>
      <c r="X351" s="167"/>
      <c r="Y351" s="167"/>
      <c r="Z351" s="167">
        <v>99318.260000000009</v>
      </c>
      <c r="AA351" s="167"/>
      <c r="AB351" s="167"/>
      <c r="AC351" s="167"/>
      <c r="AD351" s="167"/>
      <c r="AE351" s="167">
        <v>0</v>
      </c>
      <c r="AF351" s="167"/>
      <c r="AG351" s="167"/>
      <c r="AH351" s="167"/>
      <c r="AI351" s="167"/>
      <c r="AJ351" s="167"/>
      <c r="AK351" s="167">
        <v>0</v>
      </c>
      <c r="AL351" s="167"/>
      <c r="AM351" s="167"/>
      <c r="AN351" s="167"/>
      <c r="AO351" s="167"/>
      <c r="AP351" s="167"/>
      <c r="AQ351" s="167">
        <v>0</v>
      </c>
      <c r="AR351" s="167"/>
      <c r="AS351" s="167"/>
      <c r="AT351" s="167"/>
      <c r="AU351" s="167"/>
      <c r="AV351" s="167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</row>
    <row r="352" spans="1:79" s="24" customFormat="1" ht="16" customHeight="1" x14ac:dyDescent="0.25">
      <c r="A352" s="48">
        <v>2273</v>
      </c>
      <c r="B352" s="48"/>
      <c r="C352" s="48"/>
      <c r="D352" s="48"/>
      <c r="E352" s="48"/>
      <c r="F352" s="48"/>
      <c r="G352" s="83" t="s">
        <v>179</v>
      </c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5"/>
      <c r="T352" s="167">
        <v>0</v>
      </c>
      <c r="U352" s="167"/>
      <c r="V352" s="167"/>
      <c r="W352" s="167"/>
      <c r="X352" s="167"/>
      <c r="Y352" s="167"/>
      <c r="Z352" s="167">
        <v>545136.64000000001</v>
      </c>
      <c r="AA352" s="167"/>
      <c r="AB352" s="167"/>
      <c r="AC352" s="167"/>
      <c r="AD352" s="167"/>
      <c r="AE352" s="167">
        <v>0</v>
      </c>
      <c r="AF352" s="167"/>
      <c r="AG352" s="167"/>
      <c r="AH352" s="167"/>
      <c r="AI352" s="167"/>
      <c r="AJ352" s="167"/>
      <c r="AK352" s="167">
        <v>0</v>
      </c>
      <c r="AL352" s="167"/>
      <c r="AM352" s="167"/>
      <c r="AN352" s="167"/>
      <c r="AO352" s="167"/>
      <c r="AP352" s="167"/>
      <c r="AQ352" s="167">
        <v>0</v>
      </c>
      <c r="AR352" s="167"/>
      <c r="AS352" s="167"/>
      <c r="AT352" s="167"/>
      <c r="AU352" s="167"/>
      <c r="AV352" s="167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</row>
    <row r="353" spans="1:64" s="24" customFormat="1" ht="19.5" customHeight="1" x14ac:dyDescent="0.25">
      <c r="A353" s="48">
        <v>2274</v>
      </c>
      <c r="B353" s="48"/>
      <c r="C353" s="48"/>
      <c r="D353" s="48"/>
      <c r="E353" s="48"/>
      <c r="F353" s="48"/>
      <c r="G353" s="83" t="s">
        <v>180</v>
      </c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5"/>
      <c r="T353" s="167">
        <v>0</v>
      </c>
      <c r="U353" s="167"/>
      <c r="V353" s="167"/>
      <c r="W353" s="167"/>
      <c r="X353" s="167"/>
      <c r="Y353" s="167"/>
      <c r="Z353" s="167">
        <v>478654.01</v>
      </c>
      <c r="AA353" s="167"/>
      <c r="AB353" s="167"/>
      <c r="AC353" s="167"/>
      <c r="AD353" s="167"/>
      <c r="AE353" s="167">
        <v>0</v>
      </c>
      <c r="AF353" s="167"/>
      <c r="AG353" s="167"/>
      <c r="AH353" s="167"/>
      <c r="AI353" s="167"/>
      <c r="AJ353" s="167"/>
      <c r="AK353" s="167">
        <v>0</v>
      </c>
      <c r="AL353" s="167"/>
      <c r="AM353" s="167"/>
      <c r="AN353" s="167"/>
      <c r="AO353" s="167"/>
      <c r="AP353" s="167"/>
      <c r="AQ353" s="167">
        <v>0</v>
      </c>
      <c r="AR353" s="167"/>
      <c r="AS353" s="167"/>
      <c r="AT353" s="167"/>
      <c r="AU353" s="167"/>
      <c r="AV353" s="167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</row>
    <row r="354" spans="1:64" s="24" customFormat="1" ht="29.15" customHeight="1" x14ac:dyDescent="0.25">
      <c r="A354" s="48">
        <v>2275</v>
      </c>
      <c r="B354" s="48"/>
      <c r="C354" s="48"/>
      <c r="D354" s="48"/>
      <c r="E354" s="48"/>
      <c r="F354" s="48"/>
      <c r="G354" s="83" t="s">
        <v>181</v>
      </c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5"/>
      <c r="T354" s="167">
        <v>0</v>
      </c>
      <c r="U354" s="167"/>
      <c r="V354" s="167"/>
      <c r="W354" s="167"/>
      <c r="X354" s="167"/>
      <c r="Y354" s="167"/>
      <c r="Z354" s="167">
        <v>8079.12</v>
      </c>
      <c r="AA354" s="167"/>
      <c r="AB354" s="167"/>
      <c r="AC354" s="167"/>
      <c r="AD354" s="167"/>
      <c r="AE354" s="167">
        <v>0</v>
      </c>
      <c r="AF354" s="167"/>
      <c r="AG354" s="167"/>
      <c r="AH354" s="167"/>
      <c r="AI354" s="167"/>
      <c r="AJ354" s="167"/>
      <c r="AK354" s="167">
        <v>0</v>
      </c>
      <c r="AL354" s="167"/>
      <c r="AM354" s="167"/>
      <c r="AN354" s="167"/>
      <c r="AO354" s="167"/>
      <c r="AP354" s="167"/>
      <c r="AQ354" s="167">
        <v>0</v>
      </c>
      <c r="AR354" s="167"/>
      <c r="AS354" s="167"/>
      <c r="AT354" s="167"/>
      <c r="AU354" s="167"/>
      <c r="AV354" s="167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</row>
    <row r="355" spans="1:64" s="24" customFormat="1" ht="45" customHeight="1" x14ac:dyDescent="0.25">
      <c r="A355" s="48">
        <v>2282</v>
      </c>
      <c r="B355" s="48"/>
      <c r="C355" s="48"/>
      <c r="D355" s="48"/>
      <c r="E355" s="48"/>
      <c r="F355" s="48"/>
      <c r="G355" s="83" t="s">
        <v>182</v>
      </c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5"/>
      <c r="T355" s="167">
        <v>0</v>
      </c>
      <c r="U355" s="167"/>
      <c r="V355" s="167"/>
      <c r="W355" s="167"/>
      <c r="X355" s="167"/>
      <c r="Y355" s="167"/>
      <c r="Z355" s="167">
        <v>7737</v>
      </c>
      <c r="AA355" s="167"/>
      <c r="AB355" s="167"/>
      <c r="AC355" s="167"/>
      <c r="AD355" s="167"/>
      <c r="AE355" s="167">
        <v>0</v>
      </c>
      <c r="AF355" s="167"/>
      <c r="AG355" s="167"/>
      <c r="AH355" s="167"/>
      <c r="AI355" s="167"/>
      <c r="AJ355" s="167"/>
      <c r="AK355" s="167">
        <v>0</v>
      </c>
      <c r="AL355" s="167"/>
      <c r="AM355" s="167"/>
      <c r="AN355" s="167"/>
      <c r="AO355" s="167"/>
      <c r="AP355" s="167"/>
      <c r="AQ355" s="167">
        <v>0</v>
      </c>
      <c r="AR355" s="167"/>
      <c r="AS355" s="167"/>
      <c r="AT355" s="167"/>
      <c r="AU355" s="167"/>
      <c r="AV355" s="167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</row>
    <row r="356" spans="1:64" s="24" customFormat="1" ht="20.5" customHeight="1" x14ac:dyDescent="0.25">
      <c r="A356" s="48">
        <v>2730</v>
      </c>
      <c r="B356" s="48"/>
      <c r="C356" s="48"/>
      <c r="D356" s="48"/>
      <c r="E356" s="48"/>
      <c r="F356" s="48"/>
      <c r="G356" s="83" t="s">
        <v>183</v>
      </c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5"/>
      <c r="T356" s="167">
        <v>0</v>
      </c>
      <c r="U356" s="167"/>
      <c r="V356" s="167"/>
      <c r="W356" s="167"/>
      <c r="X356" s="167"/>
      <c r="Y356" s="167"/>
      <c r="Z356" s="167">
        <v>2490</v>
      </c>
      <c r="AA356" s="167"/>
      <c r="AB356" s="167"/>
      <c r="AC356" s="167"/>
      <c r="AD356" s="167"/>
      <c r="AE356" s="167">
        <v>0</v>
      </c>
      <c r="AF356" s="167"/>
      <c r="AG356" s="167"/>
      <c r="AH356" s="167"/>
      <c r="AI356" s="167"/>
      <c r="AJ356" s="167"/>
      <c r="AK356" s="167">
        <v>0</v>
      </c>
      <c r="AL356" s="167"/>
      <c r="AM356" s="167"/>
      <c r="AN356" s="167"/>
      <c r="AO356" s="167"/>
      <c r="AP356" s="167"/>
      <c r="AQ356" s="167">
        <v>0</v>
      </c>
      <c r="AR356" s="167"/>
      <c r="AS356" s="167"/>
      <c r="AT356" s="167"/>
      <c r="AU356" s="167"/>
      <c r="AV356" s="167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  <c r="BJ356" s="153"/>
      <c r="BK356" s="153"/>
      <c r="BL356" s="153"/>
    </row>
    <row r="357" spans="1:64" s="24" customFormat="1" ht="23.15" customHeight="1" x14ac:dyDescent="0.25">
      <c r="A357" s="48">
        <v>2800</v>
      </c>
      <c r="B357" s="48"/>
      <c r="C357" s="48"/>
      <c r="D357" s="48"/>
      <c r="E357" s="48"/>
      <c r="F357" s="48"/>
      <c r="G357" s="83" t="s">
        <v>184</v>
      </c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5"/>
      <c r="T357" s="167">
        <v>0</v>
      </c>
      <c r="U357" s="167"/>
      <c r="V357" s="167"/>
      <c r="W357" s="167"/>
      <c r="X357" s="167"/>
      <c r="Y357" s="167"/>
      <c r="Z357" s="167">
        <v>302.70999999999998</v>
      </c>
      <c r="AA357" s="167"/>
      <c r="AB357" s="167"/>
      <c r="AC357" s="167"/>
      <c r="AD357" s="167"/>
      <c r="AE357" s="167">
        <v>0</v>
      </c>
      <c r="AF357" s="167"/>
      <c r="AG357" s="167"/>
      <c r="AH357" s="167"/>
      <c r="AI357" s="167"/>
      <c r="AJ357" s="167"/>
      <c r="AK357" s="167">
        <v>0</v>
      </c>
      <c r="AL357" s="167"/>
      <c r="AM357" s="167"/>
      <c r="AN357" s="167"/>
      <c r="AO357" s="167"/>
      <c r="AP357" s="167"/>
      <c r="AQ357" s="167">
        <v>0</v>
      </c>
      <c r="AR357" s="167"/>
      <c r="AS357" s="167"/>
      <c r="AT357" s="167"/>
      <c r="AU357" s="167"/>
      <c r="AV357" s="167"/>
      <c r="AW357" s="153"/>
      <c r="AX357" s="153"/>
      <c r="AY357" s="153"/>
      <c r="AZ357" s="153"/>
      <c r="BA357" s="153"/>
      <c r="BB357" s="153"/>
      <c r="BC357" s="153"/>
      <c r="BD357" s="153"/>
      <c r="BE357" s="153"/>
      <c r="BF357" s="153"/>
      <c r="BG357" s="153"/>
      <c r="BH357" s="153"/>
      <c r="BI357" s="153"/>
      <c r="BJ357" s="153"/>
      <c r="BK357" s="153"/>
      <c r="BL357" s="153"/>
    </row>
    <row r="358" spans="1:64" s="25" customFormat="1" ht="19.5" customHeight="1" x14ac:dyDescent="0.25">
      <c r="A358" s="185"/>
      <c r="B358" s="185"/>
      <c r="C358" s="185"/>
      <c r="D358" s="185"/>
      <c r="E358" s="185"/>
      <c r="F358" s="185"/>
      <c r="G358" s="172" t="s">
        <v>143</v>
      </c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4"/>
      <c r="T358" s="199">
        <v>0</v>
      </c>
      <c r="U358" s="199"/>
      <c r="V358" s="199"/>
      <c r="W358" s="199"/>
      <c r="X358" s="199"/>
      <c r="Y358" s="199"/>
      <c r="Z358" s="199">
        <v>47083956.869999997</v>
      </c>
      <c r="AA358" s="199"/>
      <c r="AB358" s="199"/>
      <c r="AC358" s="199"/>
      <c r="AD358" s="199"/>
      <c r="AE358" s="199">
        <v>0</v>
      </c>
      <c r="AF358" s="199"/>
      <c r="AG358" s="199"/>
      <c r="AH358" s="199"/>
      <c r="AI358" s="199"/>
      <c r="AJ358" s="199"/>
      <c r="AK358" s="199">
        <v>0</v>
      </c>
      <c r="AL358" s="199"/>
      <c r="AM358" s="199"/>
      <c r="AN358" s="199"/>
      <c r="AO358" s="199"/>
      <c r="AP358" s="199"/>
      <c r="AQ358" s="199">
        <v>0</v>
      </c>
      <c r="AR358" s="199"/>
      <c r="AS358" s="199"/>
      <c r="AT358" s="199"/>
      <c r="AU358" s="199"/>
      <c r="AV358" s="199"/>
      <c r="AW358" s="203"/>
      <c r="AX358" s="203"/>
      <c r="AY358" s="203"/>
      <c r="AZ358" s="203"/>
      <c r="BA358" s="203"/>
      <c r="BB358" s="203"/>
      <c r="BC358" s="203"/>
      <c r="BD358" s="203"/>
      <c r="BE358" s="203"/>
      <c r="BF358" s="203"/>
      <c r="BG358" s="203"/>
      <c r="BH358" s="203"/>
      <c r="BI358" s="203"/>
      <c r="BJ358" s="203"/>
      <c r="BK358" s="203"/>
      <c r="BL358" s="203"/>
    </row>
    <row r="360" spans="1:64" ht="14.25" customHeight="1" x14ac:dyDescent="0.25">
      <c r="A360" s="52" t="s">
        <v>248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</row>
    <row r="361" spans="1:64" ht="8.15" customHeight="1" x14ac:dyDescent="0.25">
      <c r="A361" s="176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  <c r="AA361" s="176"/>
      <c r="AB361" s="176"/>
      <c r="AC361" s="176"/>
      <c r="AD361" s="176"/>
      <c r="AE361" s="176"/>
      <c r="AF361" s="176"/>
      <c r="AG361" s="176"/>
      <c r="AH361" s="176"/>
      <c r="AI361" s="176"/>
      <c r="AJ361" s="176"/>
      <c r="AK361" s="176"/>
      <c r="AL361" s="176"/>
      <c r="AM361" s="176"/>
      <c r="AN361" s="176"/>
      <c r="AO361" s="176"/>
      <c r="AP361" s="176"/>
      <c r="AQ361" s="176"/>
      <c r="AR361" s="176"/>
      <c r="AS361" s="176"/>
      <c r="AT361" s="176"/>
      <c r="AU361" s="176"/>
      <c r="AV361" s="176"/>
      <c r="AW361" s="176"/>
      <c r="AX361" s="176"/>
      <c r="AY361" s="176"/>
      <c r="AZ361" s="176"/>
      <c r="BA361" s="176"/>
      <c r="BB361" s="176"/>
      <c r="BC361" s="176"/>
      <c r="BD361" s="176"/>
      <c r="BE361" s="176"/>
      <c r="BF361" s="176"/>
      <c r="BG361" s="176"/>
      <c r="BH361" s="176"/>
      <c r="BI361" s="176"/>
      <c r="BJ361" s="176"/>
      <c r="BK361" s="176"/>
      <c r="BL361" s="176"/>
    </row>
    <row r="362" spans="1:64" ht="15" hidden="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idden="1" x14ac:dyDescent="0.25"/>
    <row r="364" spans="1:64" ht="14.15" customHeight="1" x14ac:dyDescent="0.25">
      <c r="A364" s="52" t="s">
        <v>263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</row>
    <row r="365" spans="1:64" ht="14.15" customHeight="1" x14ac:dyDescent="0.25">
      <c r="A365" s="52" t="s">
        <v>236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</row>
    <row r="366" spans="1:64" ht="15" customHeight="1" x14ac:dyDescent="0.25">
      <c r="A366" s="176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  <c r="AR366" s="176"/>
      <c r="AS366" s="176"/>
      <c r="AT366" s="176"/>
      <c r="AU366" s="176"/>
      <c r="AV366" s="176"/>
      <c r="AW366" s="176"/>
      <c r="AX366" s="176"/>
      <c r="AY366" s="176"/>
      <c r="AZ366" s="176"/>
      <c r="BA366" s="176"/>
      <c r="BB366" s="176"/>
      <c r="BC366" s="176"/>
      <c r="BD366" s="176"/>
      <c r="BE366" s="176"/>
      <c r="BF366" s="176"/>
      <c r="BG366" s="176"/>
      <c r="BH366" s="176"/>
      <c r="BI366" s="176"/>
      <c r="BJ366" s="176"/>
      <c r="BK366" s="176"/>
      <c r="BL366" s="176"/>
    </row>
    <row r="367" spans="1:64" ht="15" hidden="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idden="1" x14ac:dyDescent="0.25"/>
    <row r="369" spans="1:58" hidden="1" x14ac:dyDescent="0.25"/>
    <row r="370" spans="1:58" ht="19" customHeight="1" x14ac:dyDescent="0.25">
      <c r="A370" s="168" t="s">
        <v>222</v>
      </c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20"/>
      <c r="AC370" s="20"/>
      <c r="AD370" s="20"/>
      <c r="AE370" s="20"/>
      <c r="AF370" s="20"/>
      <c r="AG370" s="20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20"/>
      <c r="AR370" s="20"/>
      <c r="AS370" s="20"/>
      <c r="AT370" s="20"/>
      <c r="AU370" s="178" t="s">
        <v>224</v>
      </c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</row>
    <row r="371" spans="1:58" ht="12.75" customHeight="1" x14ac:dyDescent="0.25">
      <c r="AB371" s="21"/>
      <c r="AC371" s="21"/>
      <c r="AD371" s="21"/>
      <c r="AE371" s="21"/>
      <c r="AF371" s="21"/>
      <c r="AG371" s="21"/>
      <c r="AH371" s="171" t="s">
        <v>1</v>
      </c>
      <c r="AI371" s="171"/>
      <c r="AJ371" s="171"/>
      <c r="AK371" s="171"/>
      <c r="AL371" s="171"/>
      <c r="AM371" s="171"/>
      <c r="AN371" s="171"/>
      <c r="AO371" s="171"/>
      <c r="AP371" s="171"/>
      <c r="AQ371" s="21"/>
      <c r="AR371" s="21"/>
      <c r="AS371" s="21"/>
      <c r="AT371" s="21"/>
      <c r="AU371" s="171" t="s">
        <v>156</v>
      </c>
      <c r="AV371" s="171"/>
      <c r="AW371" s="171"/>
      <c r="AX371" s="171"/>
      <c r="AY371" s="171"/>
      <c r="AZ371" s="171"/>
      <c r="BA371" s="171"/>
      <c r="BB371" s="171"/>
      <c r="BC371" s="171"/>
      <c r="BD371" s="171"/>
      <c r="BE371" s="171"/>
      <c r="BF371" s="171"/>
    </row>
    <row r="372" spans="1:58" ht="14" x14ac:dyDescent="0.25">
      <c r="AB372" s="21"/>
      <c r="AC372" s="21"/>
      <c r="AD372" s="21"/>
      <c r="AE372" s="21"/>
      <c r="AF372" s="21"/>
      <c r="AG372" s="21"/>
      <c r="AH372" s="22"/>
      <c r="AI372" s="22"/>
      <c r="AJ372" s="22"/>
      <c r="AK372" s="22"/>
      <c r="AL372" s="22"/>
      <c r="AM372" s="22"/>
      <c r="AN372" s="22"/>
      <c r="AO372" s="22"/>
      <c r="AP372" s="22"/>
      <c r="AQ372" s="21"/>
      <c r="AR372" s="21"/>
      <c r="AS372" s="21"/>
      <c r="AT372" s="21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</row>
    <row r="373" spans="1:58" ht="18" customHeight="1" x14ac:dyDescent="0.25">
      <c r="A373" s="168" t="s">
        <v>223</v>
      </c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21"/>
      <c r="AC373" s="21"/>
      <c r="AD373" s="21"/>
      <c r="AE373" s="21"/>
      <c r="AF373" s="21"/>
      <c r="AG373" s="21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21"/>
      <c r="AR373" s="21"/>
      <c r="AS373" s="21"/>
      <c r="AT373" s="21"/>
      <c r="AU373" s="170" t="s">
        <v>225</v>
      </c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</row>
    <row r="374" spans="1:58" ht="12" customHeight="1" x14ac:dyDescent="0.25">
      <c r="AB374" s="21"/>
      <c r="AC374" s="21"/>
      <c r="AD374" s="21"/>
      <c r="AE374" s="21"/>
      <c r="AF374" s="21"/>
      <c r="AG374" s="21"/>
      <c r="AH374" s="171" t="s">
        <v>1</v>
      </c>
      <c r="AI374" s="171"/>
      <c r="AJ374" s="171"/>
      <c r="AK374" s="171"/>
      <c r="AL374" s="171"/>
      <c r="AM374" s="171"/>
      <c r="AN374" s="171"/>
      <c r="AO374" s="171"/>
      <c r="AP374" s="171"/>
      <c r="AQ374" s="21"/>
      <c r="AR374" s="21"/>
      <c r="AS374" s="21"/>
      <c r="AT374" s="21"/>
      <c r="AU374" s="171" t="s">
        <v>156</v>
      </c>
      <c r="AV374" s="171"/>
      <c r="AW374" s="171"/>
      <c r="AX374" s="171"/>
      <c r="AY374" s="171"/>
      <c r="AZ374" s="171"/>
      <c r="BA374" s="171"/>
      <c r="BB374" s="171"/>
      <c r="BC374" s="171"/>
      <c r="BD374" s="171"/>
      <c r="BE374" s="171"/>
      <c r="BF374" s="171"/>
    </row>
  </sheetData>
  <mergeCells count="3090">
    <mergeCell ref="AS279:AW279"/>
    <mergeCell ref="AS280:AW280"/>
    <mergeCell ref="AS281:AW281"/>
    <mergeCell ref="AS282:AW282"/>
    <mergeCell ref="AS283:AW283"/>
    <mergeCell ref="AX279:BA279"/>
    <mergeCell ref="AX280:BA280"/>
    <mergeCell ref="AX281:BA281"/>
    <mergeCell ref="AX282:BA282"/>
    <mergeCell ref="AX283:BA283"/>
    <mergeCell ref="BP279:BS279"/>
    <mergeCell ref="BP280:BS280"/>
    <mergeCell ref="BP281:BS281"/>
    <mergeCell ref="BP282:BS282"/>
    <mergeCell ref="BP283:BS283"/>
    <mergeCell ref="BB279:BF279"/>
    <mergeCell ref="BB280:BF280"/>
    <mergeCell ref="BB281:BF281"/>
    <mergeCell ref="BB282:BF282"/>
    <mergeCell ref="BB283:BF283"/>
    <mergeCell ref="BG279:BJ279"/>
    <mergeCell ref="BG280:BJ280"/>
    <mergeCell ref="BG281:BJ281"/>
    <mergeCell ref="BG282:BJ282"/>
    <mergeCell ref="BG283:BJ283"/>
    <mergeCell ref="BK279:BO279"/>
    <mergeCell ref="BK280:BO280"/>
    <mergeCell ref="BK281:BO281"/>
    <mergeCell ref="BK282:BO282"/>
    <mergeCell ref="BK283:BO283"/>
    <mergeCell ref="AA282:AE282"/>
    <mergeCell ref="AA283:AE283"/>
    <mergeCell ref="AF279:AI279"/>
    <mergeCell ref="AF280:AI280"/>
    <mergeCell ref="AF281:AI281"/>
    <mergeCell ref="AF282:AI282"/>
    <mergeCell ref="AF283:AI283"/>
    <mergeCell ref="AJ279:AN279"/>
    <mergeCell ref="AJ280:AN280"/>
    <mergeCell ref="AJ281:AN281"/>
    <mergeCell ref="AJ282:AN282"/>
    <mergeCell ref="AJ283:AN283"/>
    <mergeCell ref="AO279:AR279"/>
    <mergeCell ref="AO280:AR280"/>
    <mergeCell ref="AO281:AR281"/>
    <mergeCell ref="AO282:AR282"/>
    <mergeCell ref="AO283:AR283"/>
    <mergeCell ref="AN135:AR135"/>
    <mergeCell ref="BG31:BK31"/>
    <mergeCell ref="BG32:BK32"/>
    <mergeCell ref="BG33:BK33"/>
    <mergeCell ref="A316:BL316"/>
    <mergeCell ref="A315:BL315"/>
    <mergeCell ref="A275:BM275"/>
    <mergeCell ref="A274:BL274"/>
    <mergeCell ref="A265:BD265"/>
    <mergeCell ref="A264:BL264"/>
    <mergeCell ref="AS137:AW137"/>
    <mergeCell ref="AX136:BA136"/>
    <mergeCell ref="AX137:BA137"/>
    <mergeCell ref="BB135:BF135"/>
    <mergeCell ref="BB136:BF136"/>
    <mergeCell ref="BB137:BF137"/>
    <mergeCell ref="BG135:BK135"/>
    <mergeCell ref="BG136:BK136"/>
    <mergeCell ref="BG137:BK137"/>
    <mergeCell ref="BL135:BP135"/>
    <mergeCell ref="BL136:BP136"/>
    <mergeCell ref="BL137:BP137"/>
    <mergeCell ref="AN136:AR136"/>
    <mergeCell ref="AN137:AR137"/>
    <mergeCell ref="AS135:AW135"/>
    <mergeCell ref="AX135:BA135"/>
    <mergeCell ref="AS136:AW136"/>
    <mergeCell ref="BB313:BF313"/>
    <mergeCell ref="BG313:BL313"/>
    <mergeCell ref="BB312:BF312"/>
    <mergeCell ref="BG312:BL312"/>
    <mergeCell ref="A313:F313"/>
    <mergeCell ref="A135:C135"/>
    <mergeCell ref="A136:C136"/>
    <mergeCell ref="A137:C137"/>
    <mergeCell ref="D135:T135"/>
    <mergeCell ref="D136:T136"/>
    <mergeCell ref="D137:T137"/>
    <mergeCell ref="U135:Y135"/>
    <mergeCell ref="U136:Y136"/>
    <mergeCell ref="U137:Y137"/>
    <mergeCell ref="Z135:AD135"/>
    <mergeCell ref="Z136:AD136"/>
    <mergeCell ref="Z137:AD137"/>
    <mergeCell ref="AE135:AH135"/>
    <mergeCell ref="AE136:AH136"/>
    <mergeCell ref="AE137:AH137"/>
    <mergeCell ref="AI135:AM135"/>
    <mergeCell ref="AI136:AM136"/>
    <mergeCell ref="AI137:AM137"/>
    <mergeCell ref="BQ31:BT31"/>
    <mergeCell ref="BQ32:BT32"/>
    <mergeCell ref="BQ33:BT33"/>
    <mergeCell ref="BQ34:BT34"/>
    <mergeCell ref="BQ35:BT35"/>
    <mergeCell ref="BQ36:BT36"/>
    <mergeCell ref="BQ37:BT37"/>
    <mergeCell ref="BU135:BY135"/>
    <mergeCell ref="BU136:BY136"/>
    <mergeCell ref="BU137:BY137"/>
    <mergeCell ref="BU31:BY31"/>
    <mergeCell ref="BU32:BY32"/>
    <mergeCell ref="BU33:BY33"/>
    <mergeCell ref="BU34:BY34"/>
    <mergeCell ref="BU35:BY35"/>
    <mergeCell ref="BU36:BY36"/>
    <mergeCell ref="BU37:BY37"/>
    <mergeCell ref="BQ135:BT135"/>
    <mergeCell ref="BQ136:BT136"/>
    <mergeCell ref="BQ137:BT137"/>
    <mergeCell ref="BQ128:BT128"/>
    <mergeCell ref="BQ75:BT75"/>
    <mergeCell ref="BU75:BY75"/>
    <mergeCell ref="BQ73:BT73"/>
    <mergeCell ref="BU73:BY73"/>
    <mergeCell ref="BU68:BY68"/>
    <mergeCell ref="BU62:BY62"/>
    <mergeCell ref="BQ85:BT85"/>
    <mergeCell ref="BU85:BY85"/>
    <mergeCell ref="BU55:BY55"/>
    <mergeCell ref="A51:BY51"/>
    <mergeCell ref="A52:BY52"/>
    <mergeCell ref="BB31:BF31"/>
    <mergeCell ref="BB32:BF32"/>
    <mergeCell ref="BB33:BF33"/>
    <mergeCell ref="BB34:BF34"/>
    <mergeCell ref="BB35:BF35"/>
    <mergeCell ref="BB36:BF36"/>
    <mergeCell ref="BB37:BF37"/>
    <mergeCell ref="BG34:BK34"/>
    <mergeCell ref="BG35:BK35"/>
    <mergeCell ref="BG36:BK36"/>
    <mergeCell ref="BG37:BK37"/>
    <mergeCell ref="BL31:BP31"/>
    <mergeCell ref="BL32:BP32"/>
    <mergeCell ref="BL33:BP33"/>
    <mergeCell ref="BL34:BP34"/>
    <mergeCell ref="BL35:BP35"/>
    <mergeCell ref="BL36:BP36"/>
    <mergeCell ref="BL37:BP37"/>
    <mergeCell ref="AN31:AR31"/>
    <mergeCell ref="AN32:AR32"/>
    <mergeCell ref="AN33:AR33"/>
    <mergeCell ref="AN34:AR34"/>
    <mergeCell ref="AN35:AR35"/>
    <mergeCell ref="AN36:AR36"/>
    <mergeCell ref="AN37:AR37"/>
    <mergeCell ref="AS31:AW31"/>
    <mergeCell ref="AS32:AW32"/>
    <mergeCell ref="AS33:AW33"/>
    <mergeCell ref="AS34:AW34"/>
    <mergeCell ref="AS35:AW35"/>
    <mergeCell ref="AS36:AW36"/>
    <mergeCell ref="AS37:AW37"/>
    <mergeCell ref="AX31:BA31"/>
    <mergeCell ref="AX32:BA32"/>
    <mergeCell ref="AX33:BA33"/>
    <mergeCell ref="AX34:BA34"/>
    <mergeCell ref="AX35:BA35"/>
    <mergeCell ref="AX36:BA36"/>
    <mergeCell ref="AX37:BA37"/>
    <mergeCell ref="Z33:AD33"/>
    <mergeCell ref="Z34:AD34"/>
    <mergeCell ref="Z35:AD35"/>
    <mergeCell ref="Z36:AD36"/>
    <mergeCell ref="Z37:AD37"/>
    <mergeCell ref="AE31:AH31"/>
    <mergeCell ref="AE32:AH32"/>
    <mergeCell ref="AE33:AH33"/>
    <mergeCell ref="AE34:AH34"/>
    <mergeCell ref="AE35:AH35"/>
    <mergeCell ref="AE36:AH36"/>
    <mergeCell ref="AE37:AH37"/>
    <mergeCell ref="AI31:AM31"/>
    <mergeCell ref="AI32:AM32"/>
    <mergeCell ref="AI33:AM33"/>
    <mergeCell ref="AI34:AM34"/>
    <mergeCell ref="AI35:AM35"/>
    <mergeCell ref="AI36:AM36"/>
    <mergeCell ref="AI37:AM37"/>
    <mergeCell ref="BE357:BL357"/>
    <mergeCell ref="A358:F358"/>
    <mergeCell ref="G358:S358"/>
    <mergeCell ref="T358:Y358"/>
    <mergeCell ref="Z358:AD358"/>
    <mergeCell ref="AE358:AJ358"/>
    <mergeCell ref="AK358:AP358"/>
    <mergeCell ref="AQ358:AV358"/>
    <mergeCell ref="AW358:BD358"/>
    <mergeCell ref="BE358:BL358"/>
    <mergeCell ref="AW356:BD356"/>
    <mergeCell ref="BE356:BL356"/>
    <mergeCell ref="A357:F357"/>
    <mergeCell ref="G357:S357"/>
    <mergeCell ref="T357:Y357"/>
    <mergeCell ref="Z357:AD357"/>
    <mergeCell ref="AE357:AJ357"/>
    <mergeCell ref="AK357:AP357"/>
    <mergeCell ref="AQ357:AV357"/>
    <mergeCell ref="AW357:BD357"/>
    <mergeCell ref="AQ355:AV355"/>
    <mergeCell ref="AW355:BD355"/>
    <mergeCell ref="BE355:BL355"/>
    <mergeCell ref="A356:F356"/>
    <mergeCell ref="G356:S356"/>
    <mergeCell ref="T356:Y356"/>
    <mergeCell ref="Z356:AD356"/>
    <mergeCell ref="AE356:AJ356"/>
    <mergeCell ref="AK356:AP356"/>
    <mergeCell ref="AQ356:AV356"/>
    <mergeCell ref="A355:F355"/>
    <mergeCell ref="G355:S355"/>
    <mergeCell ref="T355:Y355"/>
    <mergeCell ref="Z355:AD355"/>
    <mergeCell ref="AE355:AJ355"/>
    <mergeCell ref="AK355:AP355"/>
    <mergeCell ref="BE353:BL353"/>
    <mergeCell ref="A354:F354"/>
    <mergeCell ref="G354:S354"/>
    <mergeCell ref="T354:Y354"/>
    <mergeCell ref="Z354:AD354"/>
    <mergeCell ref="AE354:AJ354"/>
    <mergeCell ref="AK354:AP354"/>
    <mergeCell ref="AQ354:AV354"/>
    <mergeCell ref="AW354:BD354"/>
    <mergeCell ref="BE354:BL354"/>
    <mergeCell ref="AW352:BD352"/>
    <mergeCell ref="BE352:BL352"/>
    <mergeCell ref="A353:F353"/>
    <mergeCell ref="G353:S353"/>
    <mergeCell ref="T353:Y353"/>
    <mergeCell ref="Z353:AD353"/>
    <mergeCell ref="AE353:AJ353"/>
    <mergeCell ref="AK353:AP353"/>
    <mergeCell ref="AQ353:AV353"/>
    <mergeCell ref="AW353:BD353"/>
    <mergeCell ref="AQ351:AV351"/>
    <mergeCell ref="AW351:BD351"/>
    <mergeCell ref="BE351:BL351"/>
    <mergeCell ref="A352:F352"/>
    <mergeCell ref="G352:S352"/>
    <mergeCell ref="T352:Y352"/>
    <mergeCell ref="Z352:AD352"/>
    <mergeCell ref="AE352:AJ352"/>
    <mergeCell ref="AK352:AP352"/>
    <mergeCell ref="AQ352:AV352"/>
    <mergeCell ref="A351:F351"/>
    <mergeCell ref="G351:S351"/>
    <mergeCell ref="T351:Y351"/>
    <mergeCell ref="Z351:AD351"/>
    <mergeCell ref="AE351:AJ351"/>
    <mergeCell ref="AK351:AP351"/>
    <mergeCell ref="BE349:BL349"/>
    <mergeCell ref="A350:F350"/>
    <mergeCell ref="G350:S350"/>
    <mergeCell ref="T350:Y350"/>
    <mergeCell ref="Z350:AD350"/>
    <mergeCell ref="AE350:AJ350"/>
    <mergeCell ref="AK350:AP350"/>
    <mergeCell ref="AQ350:AV350"/>
    <mergeCell ref="AW350:BD350"/>
    <mergeCell ref="BE350:BL350"/>
    <mergeCell ref="AW348:BD348"/>
    <mergeCell ref="BE348:BL348"/>
    <mergeCell ref="A349:F349"/>
    <mergeCell ref="G349:S349"/>
    <mergeCell ref="T349:Y349"/>
    <mergeCell ref="Z349:AD349"/>
    <mergeCell ref="AE349:AJ349"/>
    <mergeCell ref="AK349:AP349"/>
    <mergeCell ref="AQ349:AV349"/>
    <mergeCell ref="AW349:BD349"/>
    <mergeCell ref="AQ347:AV347"/>
    <mergeCell ref="AW347:BD347"/>
    <mergeCell ref="BE347:BL347"/>
    <mergeCell ref="A348:F348"/>
    <mergeCell ref="G348:S348"/>
    <mergeCell ref="T348:Y348"/>
    <mergeCell ref="Z348:AD348"/>
    <mergeCell ref="AE348:AJ348"/>
    <mergeCell ref="AK348:AP348"/>
    <mergeCell ref="AQ348:AV348"/>
    <mergeCell ref="AK346:AP346"/>
    <mergeCell ref="AQ346:AV346"/>
    <mergeCell ref="AW346:BD346"/>
    <mergeCell ref="BE346:BL346"/>
    <mergeCell ref="A347:F347"/>
    <mergeCell ref="G347:S347"/>
    <mergeCell ref="T347:Y347"/>
    <mergeCell ref="Z347:AD347"/>
    <mergeCell ref="AE347:AJ347"/>
    <mergeCell ref="AK347:AP347"/>
    <mergeCell ref="AJ336:AN336"/>
    <mergeCell ref="AO336:AS336"/>
    <mergeCell ref="AT336:AW336"/>
    <mergeCell ref="AX336:BB336"/>
    <mergeCell ref="BC336:BG336"/>
    <mergeCell ref="BH336:BL336"/>
    <mergeCell ref="A336:F336"/>
    <mergeCell ref="G336:P336"/>
    <mergeCell ref="Q336:U336"/>
    <mergeCell ref="V336:Y336"/>
    <mergeCell ref="Z336:AD336"/>
    <mergeCell ref="AE336:AI336"/>
    <mergeCell ref="BE340:BL341"/>
    <mergeCell ref="A342:F342"/>
    <mergeCell ref="G342:S342"/>
    <mergeCell ref="T342:Y342"/>
    <mergeCell ref="Z342:AD342"/>
    <mergeCell ref="AE342:AJ342"/>
    <mergeCell ref="AK342:AP342"/>
    <mergeCell ref="AQ342:AV342"/>
    <mergeCell ref="AW342:BD342"/>
    <mergeCell ref="BE342:BL342"/>
    <mergeCell ref="A338:BL338"/>
    <mergeCell ref="A339:BL339"/>
    <mergeCell ref="A340:F341"/>
    <mergeCell ref="G340:S341"/>
    <mergeCell ref="T340:Y341"/>
    <mergeCell ref="Z340:AD341"/>
    <mergeCell ref="AE340:AJ341"/>
    <mergeCell ref="AK340:AP341"/>
    <mergeCell ref="AQ340:AV341"/>
    <mergeCell ref="AW340:BD341"/>
    <mergeCell ref="AJ335:AN335"/>
    <mergeCell ref="AO335:AS335"/>
    <mergeCell ref="AT335:AW335"/>
    <mergeCell ref="AX335:BB335"/>
    <mergeCell ref="BC335:BG335"/>
    <mergeCell ref="BH335:BL335"/>
    <mergeCell ref="A335:F335"/>
    <mergeCell ref="G335:P335"/>
    <mergeCell ref="Q335:U335"/>
    <mergeCell ref="V335:Y335"/>
    <mergeCell ref="Z335:AD335"/>
    <mergeCell ref="AE335:AI335"/>
    <mergeCell ref="AJ334:AN334"/>
    <mergeCell ref="AO334:AS334"/>
    <mergeCell ref="AT334:AW334"/>
    <mergeCell ref="AX334:BB334"/>
    <mergeCell ref="BC334:BG334"/>
    <mergeCell ref="BH334:BL334"/>
    <mergeCell ref="A334:F334"/>
    <mergeCell ref="G334:P334"/>
    <mergeCell ref="Q334:U334"/>
    <mergeCell ref="V334:Y334"/>
    <mergeCell ref="Z334:AD334"/>
    <mergeCell ref="AE334:AI334"/>
    <mergeCell ref="AJ333:AN333"/>
    <mergeCell ref="AO333:AS333"/>
    <mergeCell ref="AT333:AW333"/>
    <mergeCell ref="AX333:BB333"/>
    <mergeCell ref="BC333:BG333"/>
    <mergeCell ref="BH333:BL333"/>
    <mergeCell ref="A333:F333"/>
    <mergeCell ref="G333:P333"/>
    <mergeCell ref="Q333:U333"/>
    <mergeCell ref="V333:Y333"/>
    <mergeCell ref="Z333:AD333"/>
    <mergeCell ref="AE333:AI333"/>
    <mergeCell ref="AJ332:AN332"/>
    <mergeCell ref="AO332:AS332"/>
    <mergeCell ref="AT332:AW332"/>
    <mergeCell ref="AX332:BB332"/>
    <mergeCell ref="BC332:BG332"/>
    <mergeCell ref="BH332:BL332"/>
    <mergeCell ref="A332:F332"/>
    <mergeCell ref="G332:P332"/>
    <mergeCell ref="Q332:U332"/>
    <mergeCell ref="V332:Y332"/>
    <mergeCell ref="Z332:AD332"/>
    <mergeCell ref="AE332:AI332"/>
    <mergeCell ref="AJ331:AN331"/>
    <mergeCell ref="AO331:AS331"/>
    <mergeCell ref="AT331:AW331"/>
    <mergeCell ref="AX331:BB331"/>
    <mergeCell ref="BC331:BG331"/>
    <mergeCell ref="BH331:BL331"/>
    <mergeCell ref="A331:F331"/>
    <mergeCell ref="G331:P331"/>
    <mergeCell ref="Q331:U331"/>
    <mergeCell ref="V331:Y331"/>
    <mergeCell ref="Z331:AD331"/>
    <mergeCell ref="AE331:AI331"/>
    <mergeCell ref="AJ330:AN330"/>
    <mergeCell ref="AO330:AS330"/>
    <mergeCell ref="AT330:AW330"/>
    <mergeCell ref="AX330:BB330"/>
    <mergeCell ref="BC330:BG330"/>
    <mergeCell ref="BH330:BL330"/>
    <mergeCell ref="A330:F330"/>
    <mergeCell ref="G330:P330"/>
    <mergeCell ref="Q330:U330"/>
    <mergeCell ref="V330:Y330"/>
    <mergeCell ref="Z330:AD330"/>
    <mergeCell ref="AE330:AI330"/>
    <mergeCell ref="AJ329:AN329"/>
    <mergeCell ref="AO329:AS329"/>
    <mergeCell ref="AT329:AW329"/>
    <mergeCell ref="AX329:BB329"/>
    <mergeCell ref="BC329:BG329"/>
    <mergeCell ref="BH329:BL329"/>
    <mergeCell ref="A329:F329"/>
    <mergeCell ref="G329:P329"/>
    <mergeCell ref="Q329:U329"/>
    <mergeCell ref="V329:Y329"/>
    <mergeCell ref="Z329:AD329"/>
    <mergeCell ref="AE329:AI329"/>
    <mergeCell ref="AJ328:AN328"/>
    <mergeCell ref="AO328:AS328"/>
    <mergeCell ref="AT328:AW328"/>
    <mergeCell ref="AX328:BB328"/>
    <mergeCell ref="BC328:BG328"/>
    <mergeCell ref="BH328:BL328"/>
    <mergeCell ref="A328:F328"/>
    <mergeCell ref="G328:P328"/>
    <mergeCell ref="Q328:U328"/>
    <mergeCell ref="V328:Y328"/>
    <mergeCell ref="Z328:AD328"/>
    <mergeCell ref="AE328:AI328"/>
    <mergeCell ref="AJ327:AN327"/>
    <mergeCell ref="AO327:AS327"/>
    <mergeCell ref="AT327:AW327"/>
    <mergeCell ref="AX327:BB327"/>
    <mergeCell ref="BC327:BG327"/>
    <mergeCell ref="BH327:BL327"/>
    <mergeCell ref="A327:F327"/>
    <mergeCell ref="G327:P327"/>
    <mergeCell ref="Q327:U327"/>
    <mergeCell ref="V327:Y327"/>
    <mergeCell ref="Z327:AD327"/>
    <mergeCell ref="AE327:AI327"/>
    <mergeCell ref="AJ326:AN326"/>
    <mergeCell ref="AO326:AS326"/>
    <mergeCell ref="AT326:AW326"/>
    <mergeCell ref="AX326:BB326"/>
    <mergeCell ref="BC326:BG326"/>
    <mergeCell ref="BH326:BL326"/>
    <mergeCell ref="A326:F326"/>
    <mergeCell ref="G326:P326"/>
    <mergeCell ref="Q326:U326"/>
    <mergeCell ref="V326:Y326"/>
    <mergeCell ref="Z326:AD326"/>
    <mergeCell ref="AE326:AI326"/>
    <mergeCell ref="AJ325:AN325"/>
    <mergeCell ref="AO325:AS325"/>
    <mergeCell ref="AT325:AW325"/>
    <mergeCell ref="AX325:BB325"/>
    <mergeCell ref="BC325:BG325"/>
    <mergeCell ref="BH325:BL325"/>
    <mergeCell ref="A325:F325"/>
    <mergeCell ref="G325:P325"/>
    <mergeCell ref="Q325:U325"/>
    <mergeCell ref="V325:Y325"/>
    <mergeCell ref="Z325:AD325"/>
    <mergeCell ref="AE325:AI325"/>
    <mergeCell ref="AJ324:AN324"/>
    <mergeCell ref="AO324:AS324"/>
    <mergeCell ref="AT324:AW324"/>
    <mergeCell ref="AX324:BB324"/>
    <mergeCell ref="BC324:BG324"/>
    <mergeCell ref="BH324:BL324"/>
    <mergeCell ref="AK313:AP313"/>
    <mergeCell ref="AQ313:AV313"/>
    <mergeCell ref="AW313:BA313"/>
    <mergeCell ref="BB311:BF311"/>
    <mergeCell ref="BG311:BL311"/>
    <mergeCell ref="A312:F312"/>
    <mergeCell ref="G312:S312"/>
    <mergeCell ref="T312:Y312"/>
    <mergeCell ref="Z312:AD312"/>
    <mergeCell ref="AE312:AJ312"/>
    <mergeCell ref="AK312:AP312"/>
    <mergeCell ref="AQ312:AV312"/>
    <mergeCell ref="AW312:BA312"/>
    <mergeCell ref="BB310:BF310"/>
    <mergeCell ref="BG310:BL310"/>
    <mergeCell ref="A311:F311"/>
    <mergeCell ref="G311:S311"/>
    <mergeCell ref="T311:Y311"/>
    <mergeCell ref="Z311:AD311"/>
    <mergeCell ref="AE311:AJ311"/>
    <mergeCell ref="AK311:AP311"/>
    <mergeCell ref="AQ311:AV311"/>
    <mergeCell ref="AW311:BA311"/>
    <mergeCell ref="G313:S313"/>
    <mergeCell ref="T313:Y313"/>
    <mergeCell ref="Z313:AD313"/>
    <mergeCell ref="AE313:AJ313"/>
    <mergeCell ref="BB309:BF309"/>
    <mergeCell ref="BG309:BL309"/>
    <mergeCell ref="A310:F310"/>
    <mergeCell ref="G310:S310"/>
    <mergeCell ref="T310:Y310"/>
    <mergeCell ref="Z310:AD310"/>
    <mergeCell ref="AE310:AJ310"/>
    <mergeCell ref="AK310:AP310"/>
    <mergeCell ref="AQ310:AV310"/>
    <mergeCell ref="AW310:BA310"/>
    <mergeCell ref="BB308:BF308"/>
    <mergeCell ref="BG308:BL308"/>
    <mergeCell ref="A309:F309"/>
    <mergeCell ref="G309:S309"/>
    <mergeCell ref="T309:Y309"/>
    <mergeCell ref="Z309:AD309"/>
    <mergeCell ref="AE309:AJ309"/>
    <mergeCell ref="AK309:AP309"/>
    <mergeCell ref="AQ309:AV309"/>
    <mergeCell ref="AW309:BA309"/>
    <mergeCell ref="BB307:BF307"/>
    <mergeCell ref="BG307:BL307"/>
    <mergeCell ref="A308:F308"/>
    <mergeCell ref="G308:S308"/>
    <mergeCell ref="T308:Y308"/>
    <mergeCell ref="Z308:AD308"/>
    <mergeCell ref="AE308:AJ308"/>
    <mergeCell ref="AK308:AP308"/>
    <mergeCell ref="AQ308:AV308"/>
    <mergeCell ref="AW308:BA308"/>
    <mergeCell ref="BB306:BF306"/>
    <mergeCell ref="BG306:BL306"/>
    <mergeCell ref="A307:F307"/>
    <mergeCell ref="G307:S307"/>
    <mergeCell ref="T307:Y307"/>
    <mergeCell ref="Z307:AD307"/>
    <mergeCell ref="AE307:AJ307"/>
    <mergeCell ref="AK307:AP307"/>
    <mergeCell ref="AQ307:AV307"/>
    <mergeCell ref="AW307:BA307"/>
    <mergeCell ref="BB305:BF305"/>
    <mergeCell ref="BG305:BL305"/>
    <mergeCell ref="A306:F306"/>
    <mergeCell ref="G306:S306"/>
    <mergeCell ref="T306:Y306"/>
    <mergeCell ref="Z306:AD306"/>
    <mergeCell ref="AE306:AJ306"/>
    <mergeCell ref="AK306:AP306"/>
    <mergeCell ref="AQ306:AV306"/>
    <mergeCell ref="AW306:BA306"/>
    <mergeCell ref="BB304:BF304"/>
    <mergeCell ref="BG304:BL304"/>
    <mergeCell ref="A305:F305"/>
    <mergeCell ref="G305:S305"/>
    <mergeCell ref="T305:Y305"/>
    <mergeCell ref="Z305:AD305"/>
    <mergeCell ref="AE305:AJ305"/>
    <mergeCell ref="AK305:AP305"/>
    <mergeCell ref="AQ305:AV305"/>
    <mergeCell ref="AW305:BA305"/>
    <mergeCell ref="Z301:AD301"/>
    <mergeCell ref="AE301:AJ301"/>
    <mergeCell ref="AK301:AP301"/>
    <mergeCell ref="AQ301:AV301"/>
    <mergeCell ref="AW301:BA301"/>
    <mergeCell ref="AQ300:AV300"/>
    <mergeCell ref="AW300:BA300"/>
    <mergeCell ref="BB303:BF303"/>
    <mergeCell ref="BG303:BL303"/>
    <mergeCell ref="A304:F304"/>
    <mergeCell ref="G304:S304"/>
    <mergeCell ref="T304:Y304"/>
    <mergeCell ref="Z304:AD304"/>
    <mergeCell ref="AE304:AJ304"/>
    <mergeCell ref="AK304:AP304"/>
    <mergeCell ref="AQ304:AV304"/>
    <mergeCell ref="AW304:BA304"/>
    <mergeCell ref="BB302:BF302"/>
    <mergeCell ref="BG302:BL302"/>
    <mergeCell ref="A303:F303"/>
    <mergeCell ref="G303:S303"/>
    <mergeCell ref="T303:Y303"/>
    <mergeCell ref="Z303:AD303"/>
    <mergeCell ref="AE303:AJ303"/>
    <mergeCell ref="AK303:AP303"/>
    <mergeCell ref="AQ303:AV303"/>
    <mergeCell ref="AW303:BA303"/>
    <mergeCell ref="AK271:AO271"/>
    <mergeCell ref="AP271:AT271"/>
    <mergeCell ref="AU271:AY271"/>
    <mergeCell ref="AZ271:BD271"/>
    <mergeCell ref="A271:F271"/>
    <mergeCell ref="G271:S271"/>
    <mergeCell ref="T271:Z271"/>
    <mergeCell ref="AA271:AE271"/>
    <mergeCell ref="AF271:AJ271"/>
    <mergeCell ref="AK299:AP299"/>
    <mergeCell ref="AQ299:AV299"/>
    <mergeCell ref="AW299:BA299"/>
    <mergeCell ref="BB299:BF299"/>
    <mergeCell ref="AQ295:AV296"/>
    <mergeCell ref="AW295:BF295"/>
    <mergeCell ref="BB284:BF284"/>
    <mergeCell ref="BB277:BF277"/>
    <mergeCell ref="AK298:AP298"/>
    <mergeCell ref="AQ298:AV298"/>
    <mergeCell ref="AW298:BA298"/>
    <mergeCell ref="BB298:BF298"/>
    <mergeCell ref="A279:M279"/>
    <mergeCell ref="A280:M280"/>
    <mergeCell ref="A281:M281"/>
    <mergeCell ref="A282:M282"/>
    <mergeCell ref="A283:M283"/>
    <mergeCell ref="N279:U279"/>
    <mergeCell ref="N280:U280"/>
    <mergeCell ref="N281:U281"/>
    <mergeCell ref="N282:U282"/>
    <mergeCell ref="AA279:AE279"/>
    <mergeCell ref="AA280:AE280"/>
    <mergeCell ref="BE262:BI262"/>
    <mergeCell ref="BJ262:BN262"/>
    <mergeCell ref="BO262:BS262"/>
    <mergeCell ref="A262:F262"/>
    <mergeCell ref="G262:S262"/>
    <mergeCell ref="T262:Z262"/>
    <mergeCell ref="AA262:AE262"/>
    <mergeCell ref="AF262:AJ262"/>
    <mergeCell ref="AK262:AO262"/>
    <mergeCell ref="AP262:AT262"/>
    <mergeCell ref="AU262:AY262"/>
    <mergeCell ref="AZ262:BD262"/>
    <mergeCell ref="BJ251:BL251"/>
    <mergeCell ref="AR251:AT251"/>
    <mergeCell ref="AU251:AW251"/>
    <mergeCell ref="AX251:AZ251"/>
    <mergeCell ref="BA251:BC251"/>
    <mergeCell ref="BD251:BF251"/>
    <mergeCell ref="BG251:BI251"/>
    <mergeCell ref="AP261:AT261"/>
    <mergeCell ref="AU261:AY261"/>
    <mergeCell ref="AZ261:BD261"/>
    <mergeCell ref="BE261:BI261"/>
    <mergeCell ref="BJ261:BN261"/>
    <mergeCell ref="BO261:BS261"/>
    <mergeCell ref="A261:F261"/>
    <mergeCell ref="G261:S261"/>
    <mergeCell ref="T261:Z261"/>
    <mergeCell ref="AA261:AE261"/>
    <mergeCell ref="AF261:AJ261"/>
    <mergeCell ref="AK261:AO261"/>
    <mergeCell ref="AP260:AT260"/>
    <mergeCell ref="BJ250:BL250"/>
    <mergeCell ref="A251:C251"/>
    <mergeCell ref="D251:V251"/>
    <mergeCell ref="W251:Y251"/>
    <mergeCell ref="Z251:AB251"/>
    <mergeCell ref="AC251:AE251"/>
    <mergeCell ref="AF251:AH251"/>
    <mergeCell ref="AI251:AK251"/>
    <mergeCell ref="AL251:AN251"/>
    <mergeCell ref="AO251:AQ251"/>
    <mergeCell ref="AR250:AT250"/>
    <mergeCell ref="AU250:AW250"/>
    <mergeCell ref="AX250:AZ250"/>
    <mergeCell ref="BA250:BC250"/>
    <mergeCell ref="BD250:BF250"/>
    <mergeCell ref="BG250:BI250"/>
    <mergeCell ref="BJ249:BL249"/>
    <mergeCell ref="A250:C250"/>
    <mergeCell ref="D250:V250"/>
    <mergeCell ref="W250:Y250"/>
    <mergeCell ref="Z250:AB250"/>
    <mergeCell ref="AC250:AE250"/>
    <mergeCell ref="AF250:AH250"/>
    <mergeCell ref="AI250:AK250"/>
    <mergeCell ref="AL250:AN250"/>
    <mergeCell ref="AO250:AQ250"/>
    <mergeCell ref="AR249:AT249"/>
    <mergeCell ref="AU249:AW249"/>
    <mergeCell ref="AX249:AZ249"/>
    <mergeCell ref="BA249:BC249"/>
    <mergeCell ref="BD249:BF249"/>
    <mergeCell ref="BG249:BI249"/>
    <mergeCell ref="BJ248:BL248"/>
    <mergeCell ref="A249:C249"/>
    <mergeCell ref="D249:V249"/>
    <mergeCell ref="W249:Y249"/>
    <mergeCell ref="Z249:AB249"/>
    <mergeCell ref="AC249:AE249"/>
    <mergeCell ref="AF249:AH249"/>
    <mergeCell ref="AI249:AK249"/>
    <mergeCell ref="AL249:AN249"/>
    <mergeCell ref="AO249:AQ249"/>
    <mergeCell ref="AR248:AT248"/>
    <mergeCell ref="AU248:AW248"/>
    <mergeCell ref="AX248:AZ248"/>
    <mergeCell ref="BA248:BC248"/>
    <mergeCell ref="BD248:BF248"/>
    <mergeCell ref="BG248:BI248"/>
    <mergeCell ref="BJ247:BL247"/>
    <mergeCell ref="A248:C248"/>
    <mergeCell ref="D248:V248"/>
    <mergeCell ref="W248:Y248"/>
    <mergeCell ref="Z248:AB248"/>
    <mergeCell ref="AC248:AE248"/>
    <mergeCell ref="AF248:AH248"/>
    <mergeCell ref="AI248:AK248"/>
    <mergeCell ref="AL248:AN248"/>
    <mergeCell ref="AO248:AQ248"/>
    <mergeCell ref="AR247:AT247"/>
    <mergeCell ref="AU247:AW247"/>
    <mergeCell ref="AX247:AZ247"/>
    <mergeCell ref="BA247:BC247"/>
    <mergeCell ref="BD247:BF247"/>
    <mergeCell ref="BG247:BI247"/>
    <mergeCell ref="BJ246:BL246"/>
    <mergeCell ref="A247:C247"/>
    <mergeCell ref="D247:V247"/>
    <mergeCell ref="W247:Y247"/>
    <mergeCell ref="Z247:AB247"/>
    <mergeCell ref="AC247:AE247"/>
    <mergeCell ref="AF247:AH247"/>
    <mergeCell ref="AI247:AK247"/>
    <mergeCell ref="AL247:AN247"/>
    <mergeCell ref="AO247:AQ247"/>
    <mergeCell ref="AR246:AT246"/>
    <mergeCell ref="AU246:AW246"/>
    <mergeCell ref="AX246:AZ246"/>
    <mergeCell ref="BA246:BC246"/>
    <mergeCell ref="BD246:BF246"/>
    <mergeCell ref="BG246:BI246"/>
    <mergeCell ref="A246:C246"/>
    <mergeCell ref="D246:V246"/>
    <mergeCell ref="W246:Y246"/>
    <mergeCell ref="Z246:AB246"/>
    <mergeCell ref="AC246:AE246"/>
    <mergeCell ref="AY232:BC232"/>
    <mergeCell ref="BD232:BH232"/>
    <mergeCell ref="BI232:BM232"/>
    <mergeCell ref="BN232:BR232"/>
    <mergeCell ref="A233:T233"/>
    <mergeCell ref="U233:Y233"/>
    <mergeCell ref="Z233:AD233"/>
    <mergeCell ref="AE233:AI233"/>
    <mergeCell ref="AJ233:AN233"/>
    <mergeCell ref="AO233:AS233"/>
    <mergeCell ref="AO236:AS236"/>
    <mergeCell ref="AT236:AX236"/>
    <mergeCell ref="AY236:BC236"/>
    <mergeCell ref="BD236:BH236"/>
    <mergeCell ref="BI236:BM236"/>
    <mergeCell ref="BN236:BR236"/>
    <mergeCell ref="AT235:AX235"/>
    <mergeCell ref="AY235:BC235"/>
    <mergeCell ref="BD235:BH235"/>
    <mergeCell ref="BI235:BM235"/>
    <mergeCell ref="BN235:BR235"/>
    <mergeCell ref="A236:T236"/>
    <mergeCell ref="U236:Y236"/>
    <mergeCell ref="Z236:AD236"/>
    <mergeCell ref="AE236:AI236"/>
    <mergeCell ref="AJ236:AN236"/>
    <mergeCell ref="A235:T235"/>
    <mergeCell ref="U235:Y235"/>
    <mergeCell ref="Z235:AD235"/>
    <mergeCell ref="AE235:AI235"/>
    <mergeCell ref="AJ235:AN235"/>
    <mergeCell ref="AO235:AS235"/>
    <mergeCell ref="Z227:AD227"/>
    <mergeCell ref="AE227:AI227"/>
    <mergeCell ref="AJ227:AN227"/>
    <mergeCell ref="AP221:AT221"/>
    <mergeCell ref="AT232:AX232"/>
    <mergeCell ref="A231:T231"/>
    <mergeCell ref="U231:Y231"/>
    <mergeCell ref="Z231:AD231"/>
    <mergeCell ref="AE231:AI231"/>
    <mergeCell ref="AJ231:AN231"/>
    <mergeCell ref="AO231:AS231"/>
    <mergeCell ref="AT231:AX231"/>
    <mergeCell ref="AY231:BC231"/>
    <mergeCell ref="AO234:AS234"/>
    <mergeCell ref="AT234:AX234"/>
    <mergeCell ref="AY234:BC234"/>
    <mergeCell ref="AZ222:BD222"/>
    <mergeCell ref="A224:BL224"/>
    <mergeCell ref="A225:BR225"/>
    <mergeCell ref="BD234:BH234"/>
    <mergeCell ref="BI234:BM234"/>
    <mergeCell ref="BN234:BR234"/>
    <mergeCell ref="AT233:AX233"/>
    <mergeCell ref="AY233:BC233"/>
    <mergeCell ref="BD233:BH233"/>
    <mergeCell ref="BI233:BM233"/>
    <mergeCell ref="BN233:BR233"/>
    <mergeCell ref="A234:T234"/>
    <mergeCell ref="U234:Y234"/>
    <mergeCell ref="Z234:AD234"/>
    <mergeCell ref="AE234:AI234"/>
    <mergeCell ref="AJ234:AN234"/>
    <mergeCell ref="A220:C220"/>
    <mergeCell ref="D220:P220"/>
    <mergeCell ref="AP219:AT219"/>
    <mergeCell ref="Q220:U220"/>
    <mergeCell ref="V220:AE220"/>
    <mergeCell ref="AF220:AJ220"/>
    <mergeCell ref="AK220:AO220"/>
    <mergeCell ref="AT228:AX228"/>
    <mergeCell ref="AY228:BC228"/>
    <mergeCell ref="BD228:BH228"/>
    <mergeCell ref="BI228:BM228"/>
    <mergeCell ref="BN228:BR228"/>
    <mergeCell ref="A228:T228"/>
    <mergeCell ref="U228:Y228"/>
    <mergeCell ref="Z228:AD228"/>
    <mergeCell ref="AE228:AI228"/>
    <mergeCell ref="AJ228:AN228"/>
    <mergeCell ref="AO228:AS228"/>
    <mergeCell ref="AO227:AS227"/>
    <mergeCell ref="AT227:AX227"/>
    <mergeCell ref="AY227:BC227"/>
    <mergeCell ref="BD227:BH227"/>
    <mergeCell ref="BI227:BM227"/>
    <mergeCell ref="BN227:BR227"/>
    <mergeCell ref="A226:T227"/>
    <mergeCell ref="U226:AD226"/>
    <mergeCell ref="AE226:AN226"/>
    <mergeCell ref="AO226:AX226"/>
    <mergeCell ref="AY226:BH226"/>
    <mergeCell ref="BI226:BR226"/>
    <mergeCell ref="AK219:AO219"/>
    <mergeCell ref="U227:Y227"/>
    <mergeCell ref="AP217:AT217"/>
    <mergeCell ref="AU217:AY217"/>
    <mergeCell ref="AZ217:BD217"/>
    <mergeCell ref="BE217:BI217"/>
    <mergeCell ref="AU221:AY221"/>
    <mergeCell ref="AZ221:BD221"/>
    <mergeCell ref="BE221:BI221"/>
    <mergeCell ref="A218:C218"/>
    <mergeCell ref="D218:P218"/>
    <mergeCell ref="Q218:U218"/>
    <mergeCell ref="V218:AE218"/>
    <mergeCell ref="AF218:AJ218"/>
    <mergeCell ref="AK218:AO218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22:AT222"/>
    <mergeCell ref="AU222:AY222"/>
    <mergeCell ref="BE222:BI222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5:AT215"/>
    <mergeCell ref="AU215:AY215"/>
    <mergeCell ref="AZ215:BD215"/>
    <mergeCell ref="BE215:BI215"/>
    <mergeCell ref="AU219:AY219"/>
    <mergeCell ref="AZ219:BD219"/>
    <mergeCell ref="BE219:BI219"/>
    <mergeCell ref="A216:C216"/>
    <mergeCell ref="D216:P216"/>
    <mergeCell ref="Q216:U216"/>
    <mergeCell ref="V216:AE216"/>
    <mergeCell ref="AF216:AJ216"/>
    <mergeCell ref="AK216:AO216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13:AT213"/>
    <mergeCell ref="AU213:AY213"/>
    <mergeCell ref="AZ213:BD213"/>
    <mergeCell ref="BE213:BI213"/>
    <mergeCell ref="Q210:U210"/>
    <mergeCell ref="V210:AE210"/>
    <mergeCell ref="A214:C214"/>
    <mergeCell ref="D214:P214"/>
    <mergeCell ref="Q214:U214"/>
    <mergeCell ref="V214:AE214"/>
    <mergeCell ref="AF214:AJ214"/>
    <mergeCell ref="AK214:AO214"/>
    <mergeCell ref="AF210:AJ210"/>
    <mergeCell ref="AK210:AO210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206:C206"/>
    <mergeCell ref="D206:P206"/>
    <mergeCell ref="Q206:U206"/>
    <mergeCell ref="V206:AE206"/>
    <mergeCell ref="AF206:AJ206"/>
    <mergeCell ref="AK206:AO206"/>
    <mergeCell ref="BJ197:BN197"/>
    <mergeCell ref="BO197:BS197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202:C202"/>
    <mergeCell ref="D202:P202"/>
    <mergeCell ref="Q202:U202"/>
    <mergeCell ref="V202:AE202"/>
    <mergeCell ref="AF202:AJ202"/>
    <mergeCell ref="AK202:AO202"/>
    <mergeCell ref="AP201:AT201"/>
    <mergeCell ref="AU201:AY201"/>
    <mergeCell ref="AZ201:BD201"/>
    <mergeCell ref="BE201:BI201"/>
    <mergeCell ref="AP202:AT202"/>
    <mergeCell ref="BO193:BS193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T197:BX197"/>
    <mergeCell ref="AP197:AT197"/>
    <mergeCell ref="AU197:AY197"/>
    <mergeCell ref="AZ197:BD197"/>
    <mergeCell ref="BE197:BI197"/>
    <mergeCell ref="BO191:BS191"/>
    <mergeCell ref="A191:C191"/>
    <mergeCell ref="D191:P191"/>
    <mergeCell ref="Q191:U191"/>
    <mergeCell ref="V191:AE191"/>
    <mergeCell ref="AF191:AJ191"/>
    <mergeCell ref="AK191:AO191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T186:BX186"/>
    <mergeCell ref="A188:C188"/>
    <mergeCell ref="D188:P188"/>
    <mergeCell ref="Q188:U188"/>
    <mergeCell ref="V188:AE188"/>
    <mergeCell ref="AF188:AJ188"/>
    <mergeCell ref="AK188:AO188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T187:BX187"/>
    <mergeCell ref="BT188:BX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AP188:AT188"/>
    <mergeCell ref="AU188:AY188"/>
    <mergeCell ref="AZ188:BD188"/>
    <mergeCell ref="BE188:BI188"/>
    <mergeCell ref="BJ188:BN188"/>
    <mergeCell ref="BO188:BS188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T185:BX185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V180:AE180"/>
    <mergeCell ref="AF180:AJ180"/>
    <mergeCell ref="AK180:AO180"/>
    <mergeCell ref="AP180:AT180"/>
    <mergeCell ref="AU180:AY180"/>
    <mergeCell ref="AZ180:BD180"/>
    <mergeCell ref="AP178:AT178"/>
    <mergeCell ref="AU178:AY178"/>
    <mergeCell ref="AZ178:BD178"/>
    <mergeCell ref="BE178:BI178"/>
    <mergeCell ref="BJ178:BN178"/>
    <mergeCell ref="BO178:BS178"/>
    <mergeCell ref="V179:AE179"/>
    <mergeCell ref="AF179:AJ179"/>
    <mergeCell ref="AK179:AO179"/>
    <mergeCell ref="AP179:AT179"/>
    <mergeCell ref="AU179:AY179"/>
    <mergeCell ref="AZ179:BD179"/>
    <mergeCell ref="BE179:BI179"/>
    <mergeCell ref="BJ179:BN179"/>
    <mergeCell ref="BO179:BS179"/>
    <mergeCell ref="BT179:BX179"/>
    <mergeCell ref="AK177:AO177"/>
    <mergeCell ref="BD167:BH167"/>
    <mergeCell ref="BE175:BI175"/>
    <mergeCell ref="BJ175:BN175"/>
    <mergeCell ref="BO175:BS175"/>
    <mergeCell ref="BT175:BX175"/>
    <mergeCell ref="BT174:BX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AP174:AT174"/>
    <mergeCell ref="BJ172:BX172"/>
    <mergeCell ref="AF173:AJ173"/>
    <mergeCell ref="AK173:AO173"/>
    <mergeCell ref="AP173:AT173"/>
    <mergeCell ref="AU173:AY173"/>
    <mergeCell ref="AZ173:BD173"/>
    <mergeCell ref="BE173:BI173"/>
    <mergeCell ref="BJ173:BN173"/>
    <mergeCell ref="BO173:BS173"/>
    <mergeCell ref="BT173:BX173"/>
    <mergeCell ref="A172:C173"/>
    <mergeCell ref="D172:P173"/>
    <mergeCell ref="Q172:U173"/>
    <mergeCell ref="V172:AE173"/>
    <mergeCell ref="AF172:AT172"/>
    <mergeCell ref="BD166:BH166"/>
    <mergeCell ref="A167:C167"/>
    <mergeCell ref="D167:T167"/>
    <mergeCell ref="U167:Y167"/>
    <mergeCell ref="Z167:AD167"/>
    <mergeCell ref="AE167:AI167"/>
    <mergeCell ref="AJ167:AN167"/>
    <mergeCell ref="AO167:AS167"/>
    <mergeCell ref="AT167:AX167"/>
    <mergeCell ref="AY167:BC167"/>
    <mergeCell ref="BD165:BH165"/>
    <mergeCell ref="A166:C166"/>
    <mergeCell ref="D166:T166"/>
    <mergeCell ref="U166:Y166"/>
    <mergeCell ref="Z166:AD166"/>
    <mergeCell ref="AE166:AI166"/>
    <mergeCell ref="AJ166:AN166"/>
    <mergeCell ref="AO166:AS166"/>
    <mergeCell ref="AT166:AX166"/>
    <mergeCell ref="AY166:BC166"/>
    <mergeCell ref="BD164:BH164"/>
    <mergeCell ref="A165:C165"/>
    <mergeCell ref="D165:T165"/>
    <mergeCell ref="U165:Y165"/>
    <mergeCell ref="Z165:AD165"/>
    <mergeCell ref="AE165:AI165"/>
    <mergeCell ref="AJ165:AN165"/>
    <mergeCell ref="AO165:AS165"/>
    <mergeCell ref="AT165:AX165"/>
    <mergeCell ref="AY165:BC165"/>
    <mergeCell ref="BD163:BH163"/>
    <mergeCell ref="A164:C164"/>
    <mergeCell ref="D164:T164"/>
    <mergeCell ref="U164:Y164"/>
    <mergeCell ref="Z164:AD164"/>
    <mergeCell ref="AE164:AI164"/>
    <mergeCell ref="AJ164:AN164"/>
    <mergeCell ref="AO164:AS164"/>
    <mergeCell ref="AT164:AX164"/>
    <mergeCell ref="AY164:BC164"/>
    <mergeCell ref="A156:C156"/>
    <mergeCell ref="D156:T156"/>
    <mergeCell ref="U156:Y156"/>
    <mergeCell ref="Z156:AD156"/>
    <mergeCell ref="AE156:AI156"/>
    <mergeCell ref="AJ156:AN156"/>
    <mergeCell ref="AE155:AI155"/>
    <mergeCell ref="AJ155:AN155"/>
    <mergeCell ref="AO155:AS155"/>
    <mergeCell ref="AT155:AX155"/>
    <mergeCell ref="AY155:BC155"/>
    <mergeCell ref="BD162:BH162"/>
    <mergeCell ref="A163:C163"/>
    <mergeCell ref="D163:T163"/>
    <mergeCell ref="U163:Y163"/>
    <mergeCell ref="Z163:AD163"/>
    <mergeCell ref="AE163:AI163"/>
    <mergeCell ref="AJ163:AN163"/>
    <mergeCell ref="AO163:AS163"/>
    <mergeCell ref="AT163:AX163"/>
    <mergeCell ref="AY163:BC163"/>
    <mergeCell ref="BD161:BH161"/>
    <mergeCell ref="A162:C162"/>
    <mergeCell ref="D162:T162"/>
    <mergeCell ref="U162:Y162"/>
    <mergeCell ref="Z162:AD162"/>
    <mergeCell ref="AE162:AI162"/>
    <mergeCell ref="AJ162:AN162"/>
    <mergeCell ref="AO162:AS162"/>
    <mergeCell ref="AT162:AX162"/>
    <mergeCell ref="AY162:BC162"/>
    <mergeCell ref="AJ161:AN161"/>
    <mergeCell ref="A147:C147"/>
    <mergeCell ref="D147:T147"/>
    <mergeCell ref="U147:Y147"/>
    <mergeCell ref="Z147:AD147"/>
    <mergeCell ref="AE147:AH147"/>
    <mergeCell ref="AI147:AM147"/>
    <mergeCell ref="AN147:AR147"/>
    <mergeCell ref="AS147:AW147"/>
    <mergeCell ref="AX147:BA147"/>
    <mergeCell ref="BB147:BF147"/>
    <mergeCell ref="BG147:BK147"/>
    <mergeCell ref="BL147:BP147"/>
    <mergeCell ref="BQ147:BT147"/>
    <mergeCell ref="A159:C159"/>
    <mergeCell ref="D159:T159"/>
    <mergeCell ref="U159:Y159"/>
    <mergeCell ref="Z159:AD159"/>
    <mergeCell ref="AE159:AI159"/>
    <mergeCell ref="AJ159:AN159"/>
    <mergeCell ref="AO159:AS159"/>
    <mergeCell ref="AT159:AX159"/>
    <mergeCell ref="AY159:BC159"/>
    <mergeCell ref="BL150:BP150"/>
    <mergeCell ref="BQ150:BT150"/>
    <mergeCell ref="AO158:AS158"/>
    <mergeCell ref="AT158:AX158"/>
    <mergeCell ref="AY158:BC158"/>
    <mergeCell ref="BD158:BH158"/>
    <mergeCell ref="AO156:AS156"/>
    <mergeCell ref="AT156:AX156"/>
    <mergeCell ref="AY156:BC156"/>
    <mergeCell ref="BD156:BH156"/>
    <mergeCell ref="BU150:BY150"/>
    <mergeCell ref="AI150:AM150"/>
    <mergeCell ref="AN150:AR150"/>
    <mergeCell ref="AS150:AW150"/>
    <mergeCell ref="AX150:BA150"/>
    <mergeCell ref="BB150:BF150"/>
    <mergeCell ref="BG150:BK150"/>
    <mergeCell ref="BB148:BF148"/>
    <mergeCell ref="BG148:BK148"/>
    <mergeCell ref="BL148:BP148"/>
    <mergeCell ref="BQ148:BT148"/>
    <mergeCell ref="BU148:BY148"/>
    <mergeCell ref="A150:C150"/>
    <mergeCell ref="D150:T150"/>
    <mergeCell ref="U150:Y150"/>
    <mergeCell ref="Z150:AD150"/>
    <mergeCell ref="AE150:AH150"/>
    <mergeCell ref="BU145:BY145"/>
    <mergeCell ref="A148:C148"/>
    <mergeCell ref="D148:T148"/>
    <mergeCell ref="U148:Y148"/>
    <mergeCell ref="Z148:AD148"/>
    <mergeCell ref="AE148:AH148"/>
    <mergeCell ref="AI148:AM148"/>
    <mergeCell ref="AN148:AR148"/>
    <mergeCell ref="AS148:AW148"/>
    <mergeCell ref="AX148:BA148"/>
    <mergeCell ref="AS145:AW145"/>
    <mergeCell ref="AX145:BA145"/>
    <mergeCell ref="BB145:BF145"/>
    <mergeCell ref="BG145:BK145"/>
    <mergeCell ref="BL145:BP145"/>
    <mergeCell ref="BQ145:BT145"/>
    <mergeCell ref="BL144:BP144"/>
    <mergeCell ref="BQ144:BT144"/>
    <mergeCell ref="BU144:BY144"/>
    <mergeCell ref="A145:C145"/>
    <mergeCell ref="D145:T145"/>
    <mergeCell ref="U145:Y145"/>
    <mergeCell ref="AI145:AM145"/>
    <mergeCell ref="AN145:AR145"/>
    <mergeCell ref="AI144:AM144"/>
    <mergeCell ref="AN144:AR144"/>
    <mergeCell ref="AS144:AW144"/>
    <mergeCell ref="AX144:BA144"/>
    <mergeCell ref="BB144:BF144"/>
    <mergeCell ref="BG144:BK144"/>
    <mergeCell ref="Z145:AD145"/>
    <mergeCell ref="AE145:AH145"/>
    <mergeCell ref="U139:Y139"/>
    <mergeCell ref="Z139:AD139"/>
    <mergeCell ref="AE140:AH140"/>
    <mergeCell ref="AI140:AM140"/>
    <mergeCell ref="AN140:AR140"/>
    <mergeCell ref="AS140:AW140"/>
    <mergeCell ref="AX140:BA140"/>
    <mergeCell ref="BB143:BF143"/>
    <mergeCell ref="BG143:BK143"/>
    <mergeCell ref="BL143:BP143"/>
    <mergeCell ref="BQ143:BT143"/>
    <mergeCell ref="BU143:BY143"/>
    <mergeCell ref="A144:C144"/>
    <mergeCell ref="D144:T144"/>
    <mergeCell ref="U144:Y144"/>
    <mergeCell ref="Z144:AD144"/>
    <mergeCell ref="AE144:AH144"/>
    <mergeCell ref="BU142:BY142"/>
    <mergeCell ref="A143:C143"/>
    <mergeCell ref="D143:T143"/>
    <mergeCell ref="U143:Y143"/>
    <mergeCell ref="Z143:AD143"/>
    <mergeCell ref="AE143:AH143"/>
    <mergeCell ref="AI143:AM143"/>
    <mergeCell ref="AN143:AR143"/>
    <mergeCell ref="AS143:AW143"/>
    <mergeCell ref="AX143:BA143"/>
    <mergeCell ref="AS142:AW142"/>
    <mergeCell ref="AX142:BA142"/>
    <mergeCell ref="BB142:BF142"/>
    <mergeCell ref="BG142:BK142"/>
    <mergeCell ref="BL142:BP142"/>
    <mergeCell ref="BL141:BP141"/>
    <mergeCell ref="BQ141:BT141"/>
    <mergeCell ref="BU141:BY141"/>
    <mergeCell ref="A142:C142"/>
    <mergeCell ref="D142:T142"/>
    <mergeCell ref="U142:Y142"/>
    <mergeCell ref="Z142:AD142"/>
    <mergeCell ref="AE142:AH142"/>
    <mergeCell ref="AI142:AM142"/>
    <mergeCell ref="AN142:AR142"/>
    <mergeCell ref="AI141:AM141"/>
    <mergeCell ref="AN141:AR141"/>
    <mergeCell ref="AS141:AW141"/>
    <mergeCell ref="AX141:BA141"/>
    <mergeCell ref="BB141:BF141"/>
    <mergeCell ref="BG141:BK141"/>
    <mergeCell ref="BB140:BF140"/>
    <mergeCell ref="BG140:BK140"/>
    <mergeCell ref="BL140:BP140"/>
    <mergeCell ref="BQ140:BT140"/>
    <mergeCell ref="BU140:BY140"/>
    <mergeCell ref="A141:C141"/>
    <mergeCell ref="D141:T141"/>
    <mergeCell ref="U141:Y141"/>
    <mergeCell ref="Z141:AD141"/>
    <mergeCell ref="AE141:AH141"/>
    <mergeCell ref="Z140:AD140"/>
    <mergeCell ref="BQ142:BT142"/>
    <mergeCell ref="AW112:BA112"/>
    <mergeCell ref="BB112:BF112"/>
    <mergeCell ref="BG112:BK112"/>
    <mergeCell ref="AW111:BA111"/>
    <mergeCell ref="BB111:BF111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X133:BA133"/>
    <mergeCell ref="BB133:BF133"/>
    <mergeCell ref="BG133:BK133"/>
    <mergeCell ref="BG139:BK139"/>
    <mergeCell ref="BG130:BK130"/>
    <mergeCell ref="BG131:BK131"/>
    <mergeCell ref="BG127:BK127"/>
    <mergeCell ref="BB119:BF119"/>
    <mergeCell ref="BG119:BK119"/>
    <mergeCell ref="BB118:BF118"/>
    <mergeCell ref="BG118:BK118"/>
    <mergeCell ref="A119:E119"/>
    <mergeCell ref="F119:W119"/>
    <mergeCell ref="X119:AB119"/>
    <mergeCell ref="AC119:AG119"/>
    <mergeCell ref="AH119:AL119"/>
    <mergeCell ref="BB127:BF127"/>
    <mergeCell ref="A139:C139"/>
    <mergeCell ref="D139:T139"/>
    <mergeCell ref="AW110:BA110"/>
    <mergeCell ref="BB110:BF110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09:BA109"/>
    <mergeCell ref="BB109:BF109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C95:AG95"/>
    <mergeCell ref="AH95:AL95"/>
    <mergeCell ref="AM95:AQ95"/>
    <mergeCell ref="AR95:AV95"/>
    <mergeCell ref="A94:D94"/>
    <mergeCell ref="E94:W94"/>
    <mergeCell ref="X94:AB94"/>
    <mergeCell ref="AC94:AG94"/>
    <mergeCell ref="AH94:AL94"/>
    <mergeCell ref="AM94:AQ94"/>
    <mergeCell ref="AR94:AV94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BU77:BY77"/>
    <mergeCell ref="AS77:AW77"/>
    <mergeCell ref="AX77:BA77"/>
    <mergeCell ref="BB77:BF77"/>
    <mergeCell ref="BG77:BK77"/>
    <mergeCell ref="BL77:BP77"/>
    <mergeCell ref="BQ77:BT77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I76:AM76"/>
    <mergeCell ref="AN76:AR76"/>
    <mergeCell ref="AS76:AW76"/>
    <mergeCell ref="AX76:BA76"/>
    <mergeCell ref="BB76:BF76"/>
    <mergeCell ref="BG76:BK76"/>
    <mergeCell ref="A76:D76"/>
    <mergeCell ref="E76:T76"/>
    <mergeCell ref="U76:Y76"/>
    <mergeCell ref="Z76:AD76"/>
    <mergeCell ref="AE76:AH76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S75:AW75"/>
    <mergeCell ref="AX75:BA75"/>
    <mergeCell ref="AS74:AW74"/>
    <mergeCell ref="AX74:BA74"/>
    <mergeCell ref="BB74:BF74"/>
    <mergeCell ref="BG74:BK74"/>
    <mergeCell ref="BL74:BP74"/>
    <mergeCell ref="BQ74:BT74"/>
    <mergeCell ref="A74:D74"/>
    <mergeCell ref="E74:T74"/>
    <mergeCell ref="U74:Y74"/>
    <mergeCell ref="Z74:AD74"/>
    <mergeCell ref="AE74:AH74"/>
    <mergeCell ref="AI74:AM74"/>
    <mergeCell ref="AN74:AR74"/>
    <mergeCell ref="BL75:BP75"/>
    <mergeCell ref="AI73:AM73"/>
    <mergeCell ref="AN73:AR73"/>
    <mergeCell ref="AS73:AW73"/>
    <mergeCell ref="AX73:BA73"/>
    <mergeCell ref="BB73:BF73"/>
    <mergeCell ref="BG73:BK73"/>
    <mergeCell ref="BB72:BF72"/>
    <mergeCell ref="BG72:BK72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S72:AW72"/>
    <mergeCell ref="AX72:BA72"/>
    <mergeCell ref="AS71:AW71"/>
    <mergeCell ref="AX71:BA71"/>
    <mergeCell ref="BB71:BF71"/>
    <mergeCell ref="BG71:BK71"/>
    <mergeCell ref="BL71:BP71"/>
    <mergeCell ref="BQ71:BT71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I70:AM70"/>
    <mergeCell ref="AN70:AR70"/>
    <mergeCell ref="AS70:AW70"/>
    <mergeCell ref="AX70:BA70"/>
    <mergeCell ref="BB70:BF70"/>
    <mergeCell ref="BG70:BK70"/>
    <mergeCell ref="BQ69:BT69"/>
    <mergeCell ref="BU69:BY69"/>
    <mergeCell ref="A70:D70"/>
    <mergeCell ref="E70:T70"/>
    <mergeCell ref="U70:Y70"/>
    <mergeCell ref="Z70:AD70"/>
    <mergeCell ref="AE70:AH70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9:BA69"/>
    <mergeCell ref="AS68:AW68"/>
    <mergeCell ref="AX68:BA68"/>
    <mergeCell ref="BB68:BF68"/>
    <mergeCell ref="BG68:BK68"/>
    <mergeCell ref="BL68:BP68"/>
    <mergeCell ref="BQ68:BT68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I67:AM67"/>
    <mergeCell ref="AN67:AR67"/>
    <mergeCell ref="AS67:AW67"/>
    <mergeCell ref="AX67:BA67"/>
    <mergeCell ref="BB67:BF67"/>
    <mergeCell ref="BG67:BK67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AS65:AW65"/>
    <mergeCell ref="AX65:BA65"/>
    <mergeCell ref="BB65:BF65"/>
    <mergeCell ref="BG65:BK65"/>
    <mergeCell ref="BL65:BP65"/>
    <mergeCell ref="BQ65:BT65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I64:AM64"/>
    <mergeCell ref="AN64:AR64"/>
    <mergeCell ref="AS64:AW64"/>
    <mergeCell ref="AX64:BA64"/>
    <mergeCell ref="BB64:BF64"/>
    <mergeCell ref="BG64:BK64"/>
    <mergeCell ref="BQ63:BT63"/>
    <mergeCell ref="BU63:BY63"/>
    <mergeCell ref="A64:D64"/>
    <mergeCell ref="E64:T64"/>
    <mergeCell ref="U64:Y64"/>
    <mergeCell ref="Z64:AD64"/>
    <mergeCell ref="AE64:AH64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AS62:AW62"/>
    <mergeCell ref="AX62:BA62"/>
    <mergeCell ref="BB62:BF62"/>
    <mergeCell ref="BG62:BK62"/>
    <mergeCell ref="BL62:BP62"/>
    <mergeCell ref="BQ62:BT62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9:D59"/>
    <mergeCell ref="E59:T59"/>
    <mergeCell ref="U59:Y59"/>
    <mergeCell ref="Z59:AD59"/>
    <mergeCell ref="AE59:AH59"/>
    <mergeCell ref="AI59:AM59"/>
    <mergeCell ref="AN59:AR59"/>
    <mergeCell ref="A373:AA373"/>
    <mergeCell ref="AH373:AP373"/>
    <mergeCell ref="AU373:BF373"/>
    <mergeCell ref="AH374:AP374"/>
    <mergeCell ref="AU374:BF374"/>
    <mergeCell ref="A39:D39"/>
    <mergeCell ref="E39:T39"/>
    <mergeCell ref="U39:Y39"/>
    <mergeCell ref="Z39:AD39"/>
    <mergeCell ref="AE39:AH39"/>
    <mergeCell ref="A366:BL366"/>
    <mergeCell ref="A370:AA370"/>
    <mergeCell ref="AH370:AP370"/>
    <mergeCell ref="AU370:BF370"/>
    <mergeCell ref="AH371:AP371"/>
    <mergeCell ref="AU371:BF371"/>
    <mergeCell ref="AW344:BD344"/>
    <mergeCell ref="BE344:BL344"/>
    <mergeCell ref="A360:BL360"/>
    <mergeCell ref="A361:BL361"/>
    <mergeCell ref="BL61:BP61"/>
    <mergeCell ref="BB63:BF63"/>
    <mergeCell ref="BG63:BK63"/>
    <mergeCell ref="BL63:BP63"/>
    <mergeCell ref="BL67:BP67"/>
    <mergeCell ref="BB69:BF69"/>
    <mergeCell ref="BG69:BK69"/>
    <mergeCell ref="BL69:BP69"/>
    <mergeCell ref="BL73:BP73"/>
    <mergeCell ref="BB75:BF75"/>
    <mergeCell ref="BG75:BK75"/>
    <mergeCell ref="A364:BL364"/>
    <mergeCell ref="A365:BL365"/>
    <mergeCell ref="A345:F345"/>
    <mergeCell ref="G345:S345"/>
    <mergeCell ref="T345:Y345"/>
    <mergeCell ref="Z345:AD345"/>
    <mergeCell ref="AQ343:AV343"/>
    <mergeCell ref="AW343:BD343"/>
    <mergeCell ref="BE343:BL343"/>
    <mergeCell ref="A344:F344"/>
    <mergeCell ref="G344:S344"/>
    <mergeCell ref="T344:Y344"/>
    <mergeCell ref="Z344:AD344"/>
    <mergeCell ref="AE344:AJ344"/>
    <mergeCell ref="AK344:AP344"/>
    <mergeCell ref="AQ344:AV344"/>
    <mergeCell ref="A343:F343"/>
    <mergeCell ref="G343:S343"/>
    <mergeCell ref="T343:Y343"/>
    <mergeCell ref="Z343:AD343"/>
    <mergeCell ref="AE343:AJ343"/>
    <mergeCell ref="AK343:AP343"/>
    <mergeCell ref="AE345:AJ345"/>
    <mergeCell ref="AK345:AP345"/>
    <mergeCell ref="AQ345:AV345"/>
    <mergeCell ref="AW345:BD345"/>
    <mergeCell ref="BE345:BL345"/>
    <mergeCell ref="A346:F346"/>
    <mergeCell ref="G346:S346"/>
    <mergeCell ref="T346:Y346"/>
    <mergeCell ref="Z346:AD346"/>
    <mergeCell ref="AE346:AJ346"/>
    <mergeCell ref="AJ322:AN322"/>
    <mergeCell ref="AO322:AS322"/>
    <mergeCell ref="AT322:AW322"/>
    <mergeCell ref="AX322:BB322"/>
    <mergeCell ref="BC322:BG322"/>
    <mergeCell ref="BH322:BL322"/>
    <mergeCell ref="A322:F322"/>
    <mergeCell ref="G322:P322"/>
    <mergeCell ref="Q322:U322"/>
    <mergeCell ref="V322:Y322"/>
    <mergeCell ref="Z322:AD322"/>
    <mergeCell ref="AE322:AI322"/>
    <mergeCell ref="AT323:AW323"/>
    <mergeCell ref="AX323:BB323"/>
    <mergeCell ref="BC323:BG323"/>
    <mergeCell ref="BH323:BL323"/>
    <mergeCell ref="A324:F324"/>
    <mergeCell ref="G324:P324"/>
    <mergeCell ref="Q324:U324"/>
    <mergeCell ref="V324:Y324"/>
    <mergeCell ref="Z324:AD324"/>
    <mergeCell ref="AE324:AI324"/>
    <mergeCell ref="A323:F323"/>
    <mergeCell ref="G323:P323"/>
    <mergeCell ref="Q323:U323"/>
    <mergeCell ref="V323:Y323"/>
    <mergeCell ref="Z323:AD323"/>
    <mergeCell ref="AE323:AI323"/>
    <mergeCell ref="AJ323:AN323"/>
    <mergeCell ref="AO323:AS323"/>
    <mergeCell ref="AJ321:AN321"/>
    <mergeCell ref="AO321:AS321"/>
    <mergeCell ref="AT321:AW321"/>
    <mergeCell ref="AX321:BB321"/>
    <mergeCell ref="BC321:BG321"/>
    <mergeCell ref="BH321:BL321"/>
    <mergeCell ref="A321:F321"/>
    <mergeCell ref="G321:P321"/>
    <mergeCell ref="Q321:U321"/>
    <mergeCell ref="V321:Y321"/>
    <mergeCell ref="Z321:AD321"/>
    <mergeCell ref="AE321:AI321"/>
    <mergeCell ref="AJ320:AN320"/>
    <mergeCell ref="AO320:AS320"/>
    <mergeCell ref="AT320:AW320"/>
    <mergeCell ref="AX320:BB320"/>
    <mergeCell ref="BC320:BG320"/>
    <mergeCell ref="BH320:BL320"/>
    <mergeCell ref="A320:F320"/>
    <mergeCell ref="G320:P320"/>
    <mergeCell ref="Q320:U320"/>
    <mergeCell ref="V320:Y320"/>
    <mergeCell ref="Z320:AD320"/>
    <mergeCell ref="AE320:AI320"/>
    <mergeCell ref="AT318:AW319"/>
    <mergeCell ref="AX318:BG318"/>
    <mergeCell ref="BH318:BL319"/>
    <mergeCell ref="Z319:AD319"/>
    <mergeCell ref="AE319:AI319"/>
    <mergeCell ref="AX319:BB319"/>
    <mergeCell ref="BC319:BG319"/>
    <mergeCell ref="A317:F319"/>
    <mergeCell ref="G317:P319"/>
    <mergeCell ref="Q317:AN317"/>
    <mergeCell ref="AO317:BL317"/>
    <mergeCell ref="Q318:U319"/>
    <mergeCell ref="V318:Y319"/>
    <mergeCell ref="Z318:AI318"/>
    <mergeCell ref="AJ318:AN319"/>
    <mergeCell ref="AO318:AS319"/>
    <mergeCell ref="BG299:BL299"/>
    <mergeCell ref="BB300:BF300"/>
    <mergeCell ref="BG300:BL300"/>
    <mergeCell ref="A301:F301"/>
    <mergeCell ref="G301:S301"/>
    <mergeCell ref="BB301:BF301"/>
    <mergeCell ref="BG301:BL301"/>
    <mergeCell ref="A302:F302"/>
    <mergeCell ref="G302:S302"/>
    <mergeCell ref="T302:Y302"/>
    <mergeCell ref="Z302:AD302"/>
    <mergeCell ref="AE302:AJ302"/>
    <mergeCell ref="AK302:AP302"/>
    <mergeCell ref="AQ302:AV302"/>
    <mergeCell ref="AW302:BA302"/>
    <mergeCell ref="T301:Y301"/>
    <mergeCell ref="BG298:BL298"/>
    <mergeCell ref="A299:F299"/>
    <mergeCell ref="G299:S299"/>
    <mergeCell ref="T299:Y299"/>
    <mergeCell ref="Z299:AD299"/>
    <mergeCell ref="AE299:AJ299"/>
    <mergeCell ref="AK297:AP297"/>
    <mergeCell ref="AQ297:AV297"/>
    <mergeCell ref="AW297:BA297"/>
    <mergeCell ref="BB297:BF297"/>
    <mergeCell ref="BG297:BL297"/>
    <mergeCell ref="A298:F298"/>
    <mergeCell ref="G298:S298"/>
    <mergeCell ref="T298:Y298"/>
    <mergeCell ref="Z298:AD298"/>
    <mergeCell ref="AE298:AJ298"/>
    <mergeCell ref="A300:F300"/>
    <mergeCell ref="G300:S300"/>
    <mergeCell ref="T300:Y300"/>
    <mergeCell ref="Z300:AD300"/>
    <mergeCell ref="AE300:AJ300"/>
    <mergeCell ref="AK300:AP300"/>
    <mergeCell ref="BG295:BL296"/>
    <mergeCell ref="AW296:BA296"/>
    <mergeCell ref="BB296:BF296"/>
    <mergeCell ref="A297:F297"/>
    <mergeCell ref="G297:S297"/>
    <mergeCell ref="T297:Y297"/>
    <mergeCell ref="Z297:AD297"/>
    <mergeCell ref="AE297:AJ297"/>
    <mergeCell ref="A295:F296"/>
    <mergeCell ref="G295:S296"/>
    <mergeCell ref="T295:Y296"/>
    <mergeCell ref="Z295:AD296"/>
    <mergeCell ref="AE295:AJ296"/>
    <mergeCell ref="AK295:AP296"/>
    <mergeCell ref="BP285:BS285"/>
    <mergeCell ref="A288:BL288"/>
    <mergeCell ref="A289:BL289"/>
    <mergeCell ref="A292:BL292"/>
    <mergeCell ref="A293:BL293"/>
    <mergeCell ref="A294:BL294"/>
    <mergeCell ref="AO285:AR285"/>
    <mergeCell ref="AS285:AW285"/>
    <mergeCell ref="AX285:BA285"/>
    <mergeCell ref="BB285:BF285"/>
    <mergeCell ref="BG285:BJ285"/>
    <mergeCell ref="BK285:BO285"/>
    <mergeCell ref="BG284:BJ284"/>
    <mergeCell ref="BK284:BO284"/>
    <mergeCell ref="BP284:BS284"/>
    <mergeCell ref="A285:M285"/>
    <mergeCell ref="N285:U285"/>
    <mergeCell ref="V285:Z285"/>
    <mergeCell ref="AA285:AE285"/>
    <mergeCell ref="AF285:AI285"/>
    <mergeCell ref="AJ285:AN285"/>
    <mergeCell ref="BP278:BS278"/>
    <mergeCell ref="A284:M284"/>
    <mergeCell ref="N284:U284"/>
    <mergeCell ref="V284:Z284"/>
    <mergeCell ref="AA284:AE284"/>
    <mergeCell ref="AF284:AI284"/>
    <mergeCell ref="AJ284:AN284"/>
    <mergeCell ref="AO284:AR284"/>
    <mergeCell ref="AS284:AW284"/>
    <mergeCell ref="AX284:BA284"/>
    <mergeCell ref="AO278:AR278"/>
    <mergeCell ref="AS278:AW278"/>
    <mergeCell ref="AX278:BA278"/>
    <mergeCell ref="BB278:BF278"/>
    <mergeCell ref="BG278:BJ278"/>
    <mergeCell ref="BK278:BO278"/>
    <mergeCell ref="N283:U283"/>
    <mergeCell ref="V279:Z279"/>
    <mergeCell ref="V280:Z280"/>
    <mergeCell ref="V281:Z281"/>
    <mergeCell ref="V282:Z282"/>
    <mergeCell ref="V283:Z283"/>
    <mergeCell ref="AA281:AE281"/>
    <mergeCell ref="BG277:BJ277"/>
    <mergeCell ref="BK277:BO277"/>
    <mergeCell ref="BP277:BS277"/>
    <mergeCell ref="A278:M278"/>
    <mergeCell ref="N278:U278"/>
    <mergeCell ref="V278:Z278"/>
    <mergeCell ref="AA278:AE278"/>
    <mergeCell ref="AF278:AI278"/>
    <mergeCell ref="AJ278:AN278"/>
    <mergeCell ref="AA277:AE277"/>
    <mergeCell ref="AF277:AI277"/>
    <mergeCell ref="AJ277:AN277"/>
    <mergeCell ref="AO277:AR277"/>
    <mergeCell ref="AS277:AW277"/>
    <mergeCell ref="AX277:BA277"/>
    <mergeCell ref="A276:M277"/>
    <mergeCell ref="N276:U277"/>
    <mergeCell ref="V276:Z277"/>
    <mergeCell ref="AA276:AI276"/>
    <mergeCell ref="AJ276:AR276"/>
    <mergeCell ref="AS276:BA276"/>
    <mergeCell ref="BB276:BJ276"/>
    <mergeCell ref="BK276:BS276"/>
    <mergeCell ref="AZ269:BD269"/>
    <mergeCell ref="A270:F270"/>
    <mergeCell ref="G270:S270"/>
    <mergeCell ref="T270:Z270"/>
    <mergeCell ref="AA270:AE270"/>
    <mergeCell ref="AF270:AJ270"/>
    <mergeCell ref="AK270:AO270"/>
    <mergeCell ref="AP270:AT270"/>
    <mergeCell ref="AU270:AY270"/>
    <mergeCell ref="AZ270:BD270"/>
    <mergeCell ref="AU268:AY268"/>
    <mergeCell ref="AZ268:BD268"/>
    <mergeCell ref="A269:F269"/>
    <mergeCell ref="G269:S269"/>
    <mergeCell ref="T269:Z269"/>
    <mergeCell ref="AA269:AE269"/>
    <mergeCell ref="AF269:AJ269"/>
    <mergeCell ref="AK269:AO269"/>
    <mergeCell ref="AP269:AT269"/>
    <mergeCell ref="AU269:AY269"/>
    <mergeCell ref="AP267:AT267"/>
    <mergeCell ref="AU267:AY267"/>
    <mergeCell ref="AZ267:BD267"/>
    <mergeCell ref="A268:F268"/>
    <mergeCell ref="G268:S268"/>
    <mergeCell ref="T268:Z268"/>
    <mergeCell ref="AA268:AE268"/>
    <mergeCell ref="AF268:AJ268"/>
    <mergeCell ref="AK268:AO268"/>
    <mergeCell ref="AP268:AT268"/>
    <mergeCell ref="A266:F267"/>
    <mergeCell ref="G266:S267"/>
    <mergeCell ref="T266:Z267"/>
    <mergeCell ref="AA266:AO266"/>
    <mergeCell ref="AP266:BD266"/>
    <mergeCell ref="AA267:AE267"/>
    <mergeCell ref="AF267:AJ267"/>
    <mergeCell ref="AK267:AO267"/>
    <mergeCell ref="AU260:AY260"/>
    <mergeCell ref="AZ260:BD260"/>
    <mergeCell ref="BE260:BI260"/>
    <mergeCell ref="BJ260:BN260"/>
    <mergeCell ref="BO260:BS260"/>
    <mergeCell ref="A260:F260"/>
    <mergeCell ref="G260:S260"/>
    <mergeCell ref="T260:Z260"/>
    <mergeCell ref="AA260:AE260"/>
    <mergeCell ref="AF260:AJ260"/>
    <mergeCell ref="AK260:AO260"/>
    <mergeCell ref="AP259:AT259"/>
    <mergeCell ref="AU259:AY259"/>
    <mergeCell ref="AZ259:BD259"/>
    <mergeCell ref="BE259:BI259"/>
    <mergeCell ref="BJ259:BN259"/>
    <mergeCell ref="BO259:BS259"/>
    <mergeCell ref="A259:F259"/>
    <mergeCell ref="G259:S259"/>
    <mergeCell ref="T259:Z259"/>
    <mergeCell ref="AA259:AE259"/>
    <mergeCell ref="AF259:AJ259"/>
    <mergeCell ref="AK259:AO259"/>
    <mergeCell ref="AP258:AT258"/>
    <mergeCell ref="AU258:AY258"/>
    <mergeCell ref="AZ258:BD258"/>
    <mergeCell ref="BE258:BI258"/>
    <mergeCell ref="BJ258:BN258"/>
    <mergeCell ref="BO258:BS258"/>
    <mergeCell ref="A256:BS256"/>
    <mergeCell ref="A257:F258"/>
    <mergeCell ref="G257:S258"/>
    <mergeCell ref="T257:Z258"/>
    <mergeCell ref="AA257:AO257"/>
    <mergeCell ref="AP257:BD257"/>
    <mergeCell ref="BE257:BS257"/>
    <mergeCell ref="AA258:AE258"/>
    <mergeCell ref="AF258:AJ258"/>
    <mergeCell ref="AK258:AO258"/>
    <mergeCell ref="BA245:BC245"/>
    <mergeCell ref="BD245:BF245"/>
    <mergeCell ref="BG245:BI245"/>
    <mergeCell ref="BJ245:BL245"/>
    <mergeCell ref="A254:BL254"/>
    <mergeCell ref="A255:BS255"/>
    <mergeCell ref="AF246:AH246"/>
    <mergeCell ref="AI246:AK246"/>
    <mergeCell ref="AL246:AN246"/>
    <mergeCell ref="AO246:AQ246"/>
    <mergeCell ref="AI245:AK245"/>
    <mergeCell ref="AL245:AN245"/>
    <mergeCell ref="AO245:AQ245"/>
    <mergeCell ref="AR245:AT245"/>
    <mergeCell ref="AU245:AW245"/>
    <mergeCell ref="AX245:AZ245"/>
    <mergeCell ref="BA244:BC244"/>
    <mergeCell ref="BD244:BF244"/>
    <mergeCell ref="BG244:BI244"/>
    <mergeCell ref="BJ244:BL244"/>
    <mergeCell ref="A245:C245"/>
    <mergeCell ref="D245:V245"/>
    <mergeCell ref="W245:Y245"/>
    <mergeCell ref="Z245:AB245"/>
    <mergeCell ref="AC245:AE245"/>
    <mergeCell ref="AF245:AH245"/>
    <mergeCell ref="AI244:AK244"/>
    <mergeCell ref="AL244:AN244"/>
    <mergeCell ref="AO244:AQ244"/>
    <mergeCell ref="AR244:AT244"/>
    <mergeCell ref="AU244:AW244"/>
    <mergeCell ref="AX244:AZ244"/>
    <mergeCell ref="BA243:BC243"/>
    <mergeCell ref="BD243:BF243"/>
    <mergeCell ref="BG243:BI243"/>
    <mergeCell ref="BJ243:BL243"/>
    <mergeCell ref="A244:C244"/>
    <mergeCell ref="D244:V244"/>
    <mergeCell ref="W244:Y244"/>
    <mergeCell ref="Z244:AB244"/>
    <mergeCell ref="AC244:AE244"/>
    <mergeCell ref="AF244:AH244"/>
    <mergeCell ref="AI243:AK243"/>
    <mergeCell ref="AL243:AN243"/>
    <mergeCell ref="AO243:AQ243"/>
    <mergeCell ref="AR243:AT243"/>
    <mergeCell ref="AU243:AW243"/>
    <mergeCell ref="AX243:AZ243"/>
    <mergeCell ref="A243:C243"/>
    <mergeCell ref="D243:V243"/>
    <mergeCell ref="W243:Y243"/>
    <mergeCell ref="Z243:AB243"/>
    <mergeCell ref="AC243:AE243"/>
    <mergeCell ref="AF243:AH243"/>
    <mergeCell ref="BJ241:BL242"/>
    <mergeCell ref="W242:Y242"/>
    <mergeCell ref="Z242:AB242"/>
    <mergeCell ref="AC242:AE242"/>
    <mergeCell ref="AF242:AH242"/>
    <mergeCell ref="AI242:AK242"/>
    <mergeCell ref="AL242:AN242"/>
    <mergeCell ref="AO242:AQ242"/>
    <mergeCell ref="AR242:AT242"/>
    <mergeCell ref="BG240:BL240"/>
    <mergeCell ref="W241:AB241"/>
    <mergeCell ref="AC241:AH241"/>
    <mergeCell ref="AI241:AN241"/>
    <mergeCell ref="AO241:AT241"/>
    <mergeCell ref="AU241:AW242"/>
    <mergeCell ref="AX241:AZ242"/>
    <mergeCell ref="BA241:BC242"/>
    <mergeCell ref="BD241:BF242"/>
    <mergeCell ref="BG241:BI242"/>
    <mergeCell ref="A240:C242"/>
    <mergeCell ref="D240:V242"/>
    <mergeCell ref="W240:AH240"/>
    <mergeCell ref="AI240:AT240"/>
    <mergeCell ref="AU240:AZ240"/>
    <mergeCell ref="BA240:BF240"/>
    <mergeCell ref="A239:BL239"/>
    <mergeCell ref="A230:T230"/>
    <mergeCell ref="U230:Y230"/>
    <mergeCell ref="Z230:AD230"/>
    <mergeCell ref="AE230:AI230"/>
    <mergeCell ref="AJ230:AN230"/>
    <mergeCell ref="AO230:AS230"/>
    <mergeCell ref="AO229:AS229"/>
    <mergeCell ref="AT229:AX229"/>
    <mergeCell ref="AY229:BC229"/>
    <mergeCell ref="BD229:BH229"/>
    <mergeCell ref="BI229:BM229"/>
    <mergeCell ref="BN229:BR229"/>
    <mergeCell ref="A229:T229"/>
    <mergeCell ref="U229:Y229"/>
    <mergeCell ref="Z229:AD229"/>
    <mergeCell ref="AE229:AI229"/>
    <mergeCell ref="AJ229:AN229"/>
    <mergeCell ref="AT230:AX230"/>
    <mergeCell ref="AY230:BC230"/>
    <mergeCell ref="BD230:BH230"/>
    <mergeCell ref="BI230:BM230"/>
    <mergeCell ref="BN230:BR230"/>
    <mergeCell ref="BD231:BH231"/>
    <mergeCell ref="BI231:BM231"/>
    <mergeCell ref="BN231:BR231"/>
    <mergeCell ref="A232:T232"/>
    <mergeCell ref="U232:Y232"/>
    <mergeCell ref="Z232:AD232"/>
    <mergeCell ref="AE232:AI232"/>
    <mergeCell ref="AJ232:AN232"/>
    <mergeCell ref="AO232:AS232"/>
    <mergeCell ref="AP205:AT205"/>
    <mergeCell ref="AU205:AY205"/>
    <mergeCell ref="AZ205:BD205"/>
    <mergeCell ref="BE205:BI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205:C205"/>
    <mergeCell ref="D205:P205"/>
    <mergeCell ref="Q205:U205"/>
    <mergeCell ref="V205:AE205"/>
    <mergeCell ref="AF205:AJ205"/>
    <mergeCell ref="AK205:AO205"/>
    <mergeCell ref="AP204:AT204"/>
    <mergeCell ref="AU204:AY204"/>
    <mergeCell ref="AZ204:BD204"/>
    <mergeCell ref="BE204:BI204"/>
    <mergeCell ref="AP209:AT209"/>
    <mergeCell ref="AU209:AY209"/>
    <mergeCell ref="AZ209:BD209"/>
    <mergeCell ref="BE209:BI209"/>
    <mergeCell ref="A210:C210"/>
    <mergeCell ref="D210:P210"/>
    <mergeCell ref="BT176:BX176"/>
    <mergeCell ref="A199:BL199"/>
    <mergeCell ref="A200:C201"/>
    <mergeCell ref="D200:P201"/>
    <mergeCell ref="Q200:U201"/>
    <mergeCell ref="V200:AE201"/>
    <mergeCell ref="AF200:AT200"/>
    <mergeCell ref="AU200:BI200"/>
    <mergeCell ref="AF201:AJ201"/>
    <mergeCell ref="AK201:AO201"/>
    <mergeCell ref="AP176:AT176"/>
    <mergeCell ref="AU176:AY176"/>
    <mergeCell ref="AZ176:BD176"/>
    <mergeCell ref="BE176:BI176"/>
    <mergeCell ref="BJ176:BN176"/>
    <mergeCell ref="BO176:BS176"/>
    <mergeCell ref="Q180:U180"/>
    <mergeCell ref="A176:C176"/>
    <mergeCell ref="D176:P176"/>
    <mergeCell ref="Q176:U176"/>
    <mergeCell ref="V176:AE176"/>
    <mergeCell ref="AF176:AJ176"/>
    <mergeCell ref="AK176:AO176"/>
    <mergeCell ref="AP177:AT177"/>
    <mergeCell ref="AU177:AY177"/>
    <mergeCell ref="AZ177:BD177"/>
    <mergeCell ref="BT178:BX178"/>
    <mergeCell ref="A180:C180"/>
    <mergeCell ref="D180:P180"/>
    <mergeCell ref="A179:C179"/>
    <mergeCell ref="D179:P179"/>
    <mergeCell ref="Q179:U179"/>
    <mergeCell ref="AU174:AY174"/>
    <mergeCell ref="AZ174:BD174"/>
    <mergeCell ref="BE174:BI174"/>
    <mergeCell ref="BJ174:BN174"/>
    <mergeCell ref="BO174:BS174"/>
    <mergeCell ref="A174:C174"/>
    <mergeCell ref="D174:P174"/>
    <mergeCell ref="Q174:U174"/>
    <mergeCell ref="V174:AE174"/>
    <mergeCell ref="AF174:AJ174"/>
    <mergeCell ref="AK174:AO174"/>
    <mergeCell ref="BE177:BI177"/>
    <mergeCell ref="BJ177:BN177"/>
    <mergeCell ref="BO177:BS177"/>
    <mergeCell ref="BT177:BX177"/>
    <mergeCell ref="A178:C178"/>
    <mergeCell ref="D178:P178"/>
    <mergeCell ref="Q178:U178"/>
    <mergeCell ref="V178:AE178"/>
    <mergeCell ref="AF178:AJ178"/>
    <mergeCell ref="AK178:AO178"/>
    <mergeCell ref="A177:C177"/>
    <mergeCell ref="D177:P177"/>
    <mergeCell ref="Q177:U177"/>
    <mergeCell ref="V177:AE177"/>
    <mergeCell ref="AF177:AJ177"/>
    <mergeCell ref="D161:T161"/>
    <mergeCell ref="U161:Y161"/>
    <mergeCell ref="Z161:AD161"/>
    <mergeCell ref="AE161:AI161"/>
    <mergeCell ref="AO157:AS157"/>
    <mergeCell ref="AT157:AX157"/>
    <mergeCell ref="AY157:BC157"/>
    <mergeCell ref="BD157:BH157"/>
    <mergeCell ref="A158:C158"/>
    <mergeCell ref="D158:T158"/>
    <mergeCell ref="U158:Y158"/>
    <mergeCell ref="Z158:AD158"/>
    <mergeCell ref="AE158:AI158"/>
    <mergeCell ref="AJ158:AN158"/>
    <mergeCell ref="A157:C157"/>
    <mergeCell ref="D157:T157"/>
    <mergeCell ref="U157:Y157"/>
    <mergeCell ref="Z157:AD157"/>
    <mergeCell ref="AE157:AI157"/>
    <mergeCell ref="AJ157:AN157"/>
    <mergeCell ref="Z160:AD160"/>
    <mergeCell ref="AE160:AI160"/>
    <mergeCell ref="AJ160:AN160"/>
    <mergeCell ref="AO161:AS161"/>
    <mergeCell ref="AT161:AX161"/>
    <mergeCell ref="AY161:BC161"/>
    <mergeCell ref="BQ138:BT138"/>
    <mergeCell ref="BU138:BY138"/>
    <mergeCell ref="A152:BL152"/>
    <mergeCell ref="A153:BH153"/>
    <mergeCell ref="A154:C155"/>
    <mergeCell ref="D154:T155"/>
    <mergeCell ref="U154:AN154"/>
    <mergeCell ref="AO154:BH154"/>
    <mergeCell ref="U155:Y155"/>
    <mergeCell ref="Z155:AD155"/>
    <mergeCell ref="AN138:AR138"/>
    <mergeCell ref="AS138:AW138"/>
    <mergeCell ref="AX138:BA138"/>
    <mergeCell ref="BB138:BF138"/>
    <mergeCell ref="BG138:BK138"/>
    <mergeCell ref="BL138:BP138"/>
    <mergeCell ref="A138:C138"/>
    <mergeCell ref="D138:T138"/>
    <mergeCell ref="U138:Y138"/>
    <mergeCell ref="Z138:AD138"/>
    <mergeCell ref="AE138:AH138"/>
    <mergeCell ref="AI138:AM138"/>
    <mergeCell ref="BU139:BY139"/>
    <mergeCell ref="A140:C140"/>
    <mergeCell ref="D140:T140"/>
    <mergeCell ref="U140:Y140"/>
    <mergeCell ref="AS139:AW139"/>
    <mergeCell ref="AX139:BA139"/>
    <mergeCell ref="BB139:BF139"/>
    <mergeCell ref="AE139:AH139"/>
    <mergeCell ref="AI139:AM139"/>
    <mergeCell ref="AN139:AR139"/>
    <mergeCell ref="BL139:BP139"/>
    <mergeCell ref="BQ139:BT139"/>
    <mergeCell ref="BU128:BY128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129:C129"/>
    <mergeCell ref="A130:C130"/>
    <mergeCell ref="A131:C131"/>
    <mergeCell ref="A132:C132"/>
    <mergeCell ref="AI129:AM129"/>
    <mergeCell ref="AI130:AM130"/>
    <mergeCell ref="AI131:AM131"/>
    <mergeCell ref="AI132:AM132"/>
    <mergeCell ref="BG129:BK129"/>
    <mergeCell ref="BL127:BP127"/>
    <mergeCell ref="BQ127:BT127"/>
    <mergeCell ref="BU127:BY127"/>
    <mergeCell ref="U127:Y127"/>
    <mergeCell ref="Z127:AD127"/>
    <mergeCell ref="AE127:AH127"/>
    <mergeCell ref="AI127:AM127"/>
    <mergeCell ref="AN127:AR127"/>
    <mergeCell ref="AS127:AW127"/>
    <mergeCell ref="BB120:BF120"/>
    <mergeCell ref="BG120:BK120"/>
    <mergeCell ref="A123:BL123"/>
    <mergeCell ref="A124:BL124"/>
    <mergeCell ref="A125:BY125"/>
    <mergeCell ref="A126:C127"/>
    <mergeCell ref="D126:T127"/>
    <mergeCell ref="U126:AM126"/>
    <mergeCell ref="AN126:BF126"/>
    <mergeCell ref="BG126:BY126"/>
    <mergeCell ref="A120:E120"/>
    <mergeCell ref="F120:W120"/>
    <mergeCell ref="X120:AB120"/>
    <mergeCell ref="AC120:AG120"/>
    <mergeCell ref="AH120:AL120"/>
    <mergeCell ref="AM120:AQ120"/>
    <mergeCell ref="AR120:AV120"/>
    <mergeCell ref="AW120:BA120"/>
    <mergeCell ref="AX127:BA127"/>
    <mergeCell ref="AM119:AQ119"/>
    <mergeCell ref="AR119:AV119"/>
    <mergeCell ref="AW119:BA119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A116:E117"/>
    <mergeCell ref="F116:W117"/>
    <mergeCell ref="X116:AQ116"/>
    <mergeCell ref="AR116:BK116"/>
    <mergeCell ref="X117:AB117"/>
    <mergeCell ref="AC117:AG117"/>
    <mergeCell ref="AH117:AL117"/>
    <mergeCell ref="AM117:AQ117"/>
    <mergeCell ref="AR117:AV117"/>
    <mergeCell ref="AW117:BA117"/>
    <mergeCell ref="AR93:AV93"/>
    <mergeCell ref="AW93:BA93"/>
    <mergeCell ref="BB93:BF93"/>
    <mergeCell ref="BG93:BK93"/>
    <mergeCell ref="A114:BL114"/>
    <mergeCell ref="A115:BK115"/>
    <mergeCell ref="AW94:BA94"/>
    <mergeCell ref="BB94:BF94"/>
    <mergeCell ref="BG94:BK94"/>
    <mergeCell ref="A95:D95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E95:W95"/>
    <mergeCell ref="X95:AB95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58:BY58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53:BY53"/>
    <mergeCell ref="AW48:BA48"/>
    <mergeCell ref="BB48:BF48"/>
    <mergeCell ref="BG48:BK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48:D48"/>
    <mergeCell ref="E48:W48"/>
    <mergeCell ref="X48:AB48"/>
    <mergeCell ref="AC48:AG48"/>
    <mergeCell ref="AH48:AL48"/>
    <mergeCell ref="AM48:AQ48"/>
    <mergeCell ref="AR48:AV48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BB30:BF30"/>
    <mergeCell ref="BG30:BK30"/>
    <mergeCell ref="BL30:BP30"/>
    <mergeCell ref="BQ30:BT30"/>
    <mergeCell ref="AE38:AH38"/>
    <mergeCell ref="AI38:AM38"/>
    <mergeCell ref="AN38:AR38"/>
    <mergeCell ref="AS38:AW38"/>
    <mergeCell ref="AX38:BA38"/>
    <mergeCell ref="BB38:BF38"/>
    <mergeCell ref="BG38:BK38"/>
    <mergeCell ref="BL38:BP38"/>
    <mergeCell ref="BQ38:BT38"/>
    <mergeCell ref="U34:Y34"/>
    <mergeCell ref="U35:Y35"/>
    <mergeCell ref="U36:Y36"/>
    <mergeCell ref="U37:Y37"/>
    <mergeCell ref="Z31:AD31"/>
    <mergeCell ref="Z32:AD32"/>
    <mergeCell ref="BU30:BY30"/>
    <mergeCell ref="A41:BL41"/>
    <mergeCell ref="AI39:AM39"/>
    <mergeCell ref="AN39:AR39"/>
    <mergeCell ref="AS39:AW39"/>
    <mergeCell ref="AX39:BA39"/>
    <mergeCell ref="BB39:BF39"/>
    <mergeCell ref="BG39:BK39"/>
    <mergeCell ref="BL39:BP39"/>
    <mergeCell ref="BQ39:BT39"/>
    <mergeCell ref="BU39:BY39"/>
    <mergeCell ref="A31:D31"/>
    <mergeCell ref="A32:D32"/>
    <mergeCell ref="A33:D33"/>
    <mergeCell ref="A34:D34"/>
    <mergeCell ref="A35:D35"/>
    <mergeCell ref="A36:D36"/>
    <mergeCell ref="A37:D37"/>
    <mergeCell ref="E31:T31"/>
    <mergeCell ref="E32:T32"/>
    <mergeCell ref="E33:T33"/>
    <mergeCell ref="E34:T34"/>
    <mergeCell ref="E35:T35"/>
    <mergeCell ref="E36:T36"/>
    <mergeCell ref="E37:T37"/>
    <mergeCell ref="U31:Y31"/>
    <mergeCell ref="U32:Y32"/>
    <mergeCell ref="U33:Y33"/>
    <mergeCell ref="A38:D38"/>
    <mergeCell ref="E38:T38"/>
    <mergeCell ref="U38:Y38"/>
    <mergeCell ref="Z38:AD38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D129:T129"/>
    <mergeCell ref="D130:T130"/>
    <mergeCell ref="D131:T131"/>
    <mergeCell ref="D132:T132"/>
    <mergeCell ref="D134:T134"/>
    <mergeCell ref="U129:Y129"/>
    <mergeCell ref="U130:Y130"/>
    <mergeCell ref="U131:Y131"/>
    <mergeCell ref="U132:Y132"/>
    <mergeCell ref="U134:Y134"/>
    <mergeCell ref="Z129:AD129"/>
    <mergeCell ref="Z130:AD130"/>
    <mergeCell ref="Z131:AD131"/>
    <mergeCell ref="Z132:AD132"/>
    <mergeCell ref="Z134:AD134"/>
    <mergeCell ref="AE129:AH129"/>
    <mergeCell ref="AE130:AH130"/>
    <mergeCell ref="AE131:AH131"/>
    <mergeCell ref="AE132:AH132"/>
    <mergeCell ref="AE134:AH134"/>
    <mergeCell ref="BU129:BY129"/>
    <mergeCell ref="BU130:BY130"/>
    <mergeCell ref="BU131:BY131"/>
    <mergeCell ref="BU132:BY132"/>
    <mergeCell ref="BU134:BY134"/>
    <mergeCell ref="BU133:BY133"/>
    <mergeCell ref="AI134:AM134"/>
    <mergeCell ref="AN129:AR129"/>
    <mergeCell ref="AN130:AR130"/>
    <mergeCell ref="AN131:AR131"/>
    <mergeCell ref="AN132:AR132"/>
    <mergeCell ref="AN134:AR134"/>
    <mergeCell ref="AS129:AW129"/>
    <mergeCell ref="AS130:AW130"/>
    <mergeCell ref="AS131:AW131"/>
    <mergeCell ref="AS132:AW132"/>
    <mergeCell ref="AS134:AW134"/>
    <mergeCell ref="AX129:BA129"/>
    <mergeCell ref="AX130:BA130"/>
    <mergeCell ref="AX131:BA131"/>
    <mergeCell ref="AX132:BA132"/>
    <mergeCell ref="AX134:BA134"/>
    <mergeCell ref="BB129:BF129"/>
    <mergeCell ref="BB130:BF130"/>
    <mergeCell ref="BB131:BF131"/>
    <mergeCell ref="BB132:BF132"/>
    <mergeCell ref="BB134:BF134"/>
    <mergeCell ref="BL133:BP133"/>
    <mergeCell ref="BQ133:BT133"/>
    <mergeCell ref="U40:Y40"/>
    <mergeCell ref="Z40:AD40"/>
    <mergeCell ref="AE40:AH40"/>
    <mergeCell ref="AI40:AM40"/>
    <mergeCell ref="BG132:BK132"/>
    <mergeCell ref="BG134:BK134"/>
    <mergeCell ref="BL129:BP129"/>
    <mergeCell ref="BL130:BP130"/>
    <mergeCell ref="BL131:BP131"/>
    <mergeCell ref="BL132:BP132"/>
    <mergeCell ref="BL134:BP134"/>
    <mergeCell ref="BQ129:BT129"/>
    <mergeCell ref="BQ130:BT130"/>
    <mergeCell ref="BQ131:BT131"/>
    <mergeCell ref="BQ132:BT132"/>
    <mergeCell ref="BQ134:BT134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AW45:BA45"/>
    <mergeCell ref="BB45:BF45"/>
    <mergeCell ref="BG45:BK45"/>
    <mergeCell ref="A46:D46"/>
    <mergeCell ref="E46:W46"/>
    <mergeCell ref="A134:C134"/>
    <mergeCell ref="BU146:BY146"/>
    <mergeCell ref="BU147:BY147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90:BI190"/>
    <mergeCell ref="BJ190:BN190"/>
    <mergeCell ref="BO190:BS190"/>
    <mergeCell ref="BT190:BX190"/>
    <mergeCell ref="BE189:BI189"/>
    <mergeCell ref="BJ189:BN189"/>
    <mergeCell ref="BO189:BS189"/>
    <mergeCell ref="BT189:BX189"/>
    <mergeCell ref="BD155:BH155"/>
    <mergeCell ref="AO160:AS160"/>
    <mergeCell ref="AT160:AX160"/>
    <mergeCell ref="AY160:BC160"/>
    <mergeCell ref="AU172:BI172"/>
    <mergeCell ref="A170:BL170"/>
    <mergeCell ref="A171:BL171"/>
    <mergeCell ref="BD159:BH159"/>
    <mergeCell ref="A160:C160"/>
    <mergeCell ref="D160:T160"/>
    <mergeCell ref="U160:Y160"/>
    <mergeCell ref="BD160:BH160"/>
    <mergeCell ref="A161:C161"/>
    <mergeCell ref="BU38:BY38"/>
    <mergeCell ref="AO237:AS237"/>
    <mergeCell ref="A149:C149"/>
    <mergeCell ref="D149:T149"/>
    <mergeCell ref="U149:Y149"/>
    <mergeCell ref="Z149:AD149"/>
    <mergeCell ref="AE149:AH149"/>
    <mergeCell ref="AI149:AM149"/>
    <mergeCell ref="AN149:AR149"/>
    <mergeCell ref="AS149:AW149"/>
    <mergeCell ref="AX149:BA149"/>
    <mergeCell ref="BB149:BF149"/>
    <mergeCell ref="BG149:BK149"/>
    <mergeCell ref="BL149:BP149"/>
    <mergeCell ref="BQ149:BT149"/>
    <mergeCell ref="BU149:BY149"/>
    <mergeCell ref="BG78:BK78"/>
    <mergeCell ref="BL78:BP78"/>
    <mergeCell ref="BU78:BY78"/>
    <mergeCell ref="A146:C146"/>
    <mergeCell ref="D146:T146"/>
    <mergeCell ref="U146:Y146"/>
    <mergeCell ref="Z146:AD146"/>
    <mergeCell ref="AE146:AH146"/>
    <mergeCell ref="AI146:AM146"/>
    <mergeCell ref="AN146:AR146"/>
    <mergeCell ref="AS146:AW146"/>
    <mergeCell ref="AX146:BA146"/>
    <mergeCell ref="BB146:BF146"/>
    <mergeCell ref="BG146:BK146"/>
    <mergeCell ref="BL146:BP146"/>
    <mergeCell ref="BQ146:BT146"/>
  </mergeCells>
  <conditionalFormatting sqref="A245 A158 A144">
    <cfRule type="cellIs" dxfId="101" priority="106" stopIfTrue="1" operator="equal">
      <formula>A143</formula>
    </cfRule>
  </conditionalFormatting>
  <conditionalFormatting sqref="A176:C176 A204:C204">
    <cfRule type="cellIs" dxfId="100" priority="107" stopIfTrue="1" operator="equal">
      <formula>A175</formula>
    </cfRule>
    <cfRule type="cellIs" dxfId="99" priority="108" stopIfTrue="1" operator="equal">
      <formula>0</formula>
    </cfRule>
  </conditionalFormatting>
  <conditionalFormatting sqref="A139">
    <cfRule type="cellIs" dxfId="98" priority="105" stopIfTrue="1" operator="equal">
      <formula>A138</formula>
    </cfRule>
  </conditionalFormatting>
  <conditionalFormatting sqref="A140">
    <cfRule type="cellIs" dxfId="97" priority="104" stopIfTrue="1" operator="equal">
      <formula>A139</formula>
    </cfRule>
  </conditionalFormatting>
  <conditionalFormatting sqref="A141">
    <cfRule type="cellIs" dxfId="96" priority="103" stopIfTrue="1" operator="equal">
      <formula>A140</formula>
    </cfRule>
  </conditionalFormatting>
  <conditionalFormatting sqref="A142">
    <cfRule type="cellIs" dxfId="95" priority="102" stopIfTrue="1" operator="equal">
      <formula>A141</formula>
    </cfRule>
  </conditionalFormatting>
  <conditionalFormatting sqref="A143">
    <cfRule type="cellIs" dxfId="94" priority="101" stopIfTrue="1" operator="equal">
      <formula>A142</formula>
    </cfRule>
  </conditionalFormatting>
  <conditionalFormatting sqref="A145:A146">
    <cfRule type="cellIs" dxfId="93" priority="99" stopIfTrue="1" operator="equal">
      <formula>A144</formula>
    </cfRule>
  </conditionalFormatting>
  <conditionalFormatting sqref="A148">
    <cfRule type="cellIs" dxfId="92" priority="98" stopIfTrue="1" operator="equal">
      <formula>A145</formula>
    </cfRule>
  </conditionalFormatting>
  <conditionalFormatting sqref="A150">
    <cfRule type="cellIs" dxfId="91" priority="97" stopIfTrue="1" operator="equal">
      <formula>A148</formula>
    </cfRule>
  </conditionalFormatting>
  <conditionalFormatting sqref="A168">
    <cfRule type="cellIs" dxfId="90" priority="110" stopIfTrue="1" operator="equal">
      <formula>A158</formula>
    </cfRule>
  </conditionalFormatting>
  <conditionalFormatting sqref="A159">
    <cfRule type="cellIs" dxfId="89" priority="95" stopIfTrue="1" operator="equal">
      <formula>A158</formula>
    </cfRule>
  </conditionalFormatting>
  <conditionalFormatting sqref="A160">
    <cfRule type="cellIs" dxfId="88" priority="94" stopIfTrue="1" operator="equal">
      <formula>A159</formula>
    </cfRule>
  </conditionalFormatting>
  <conditionalFormatting sqref="A161">
    <cfRule type="cellIs" dxfId="87" priority="93" stopIfTrue="1" operator="equal">
      <formula>A160</formula>
    </cfRule>
  </conditionalFormatting>
  <conditionalFormatting sqref="A162">
    <cfRule type="cellIs" dxfId="86" priority="92" stopIfTrue="1" operator="equal">
      <formula>A161</formula>
    </cfRule>
  </conditionalFormatting>
  <conditionalFormatting sqref="A163">
    <cfRule type="cellIs" dxfId="85" priority="91" stopIfTrue="1" operator="equal">
      <formula>A162</formula>
    </cfRule>
  </conditionalFormatting>
  <conditionalFormatting sqref="A164">
    <cfRule type="cellIs" dxfId="84" priority="90" stopIfTrue="1" operator="equal">
      <formula>A163</formula>
    </cfRule>
  </conditionalFormatting>
  <conditionalFormatting sqref="A165">
    <cfRule type="cellIs" dxfId="83" priority="89" stopIfTrue="1" operator="equal">
      <formula>A164</formula>
    </cfRule>
  </conditionalFormatting>
  <conditionalFormatting sqref="A166">
    <cfRule type="cellIs" dxfId="82" priority="88" stopIfTrue="1" operator="equal">
      <formula>A165</formula>
    </cfRule>
  </conditionalFormatting>
  <conditionalFormatting sqref="A167">
    <cfRule type="cellIs" dxfId="81" priority="87" stopIfTrue="1" operator="equal">
      <formula>A166</formula>
    </cfRule>
  </conditionalFormatting>
  <conditionalFormatting sqref="A246">
    <cfRule type="cellIs" dxfId="80" priority="9" stopIfTrue="1" operator="equal">
      <formula>A245</formula>
    </cfRule>
  </conditionalFormatting>
  <conditionalFormatting sqref="A177:C177">
    <cfRule type="cellIs" dxfId="79" priority="84" stopIfTrue="1" operator="equal">
      <formula>A176</formula>
    </cfRule>
    <cfRule type="cellIs" dxfId="78" priority="85" stopIfTrue="1" operator="equal">
      <formula>0</formula>
    </cfRule>
  </conditionalFormatting>
  <conditionalFormatting sqref="A178:C178 A179">
    <cfRule type="cellIs" dxfId="77" priority="82" stopIfTrue="1" operator="equal">
      <formula>A177</formula>
    </cfRule>
    <cfRule type="cellIs" dxfId="76" priority="83" stopIfTrue="1" operator="equal">
      <formula>0</formula>
    </cfRule>
  </conditionalFormatting>
  <conditionalFormatting sqref="A180:C180">
    <cfRule type="cellIs" dxfId="75" priority="80" stopIfTrue="1" operator="equal">
      <formula>A178</formula>
    </cfRule>
    <cfRule type="cellIs" dxfId="74" priority="81" stopIfTrue="1" operator="equal">
      <formula>0</formula>
    </cfRule>
  </conditionalFormatting>
  <conditionalFormatting sqref="A181:C181">
    <cfRule type="cellIs" dxfId="73" priority="78" stopIfTrue="1" operator="equal">
      <formula>A180</formula>
    </cfRule>
    <cfRule type="cellIs" dxfId="72" priority="79" stopIfTrue="1" operator="equal">
      <formula>0</formula>
    </cfRule>
  </conditionalFormatting>
  <conditionalFormatting sqref="A182:C182">
    <cfRule type="cellIs" dxfId="71" priority="76" stopIfTrue="1" operator="equal">
      <formula>A181</formula>
    </cfRule>
    <cfRule type="cellIs" dxfId="70" priority="77" stopIfTrue="1" operator="equal">
      <formula>0</formula>
    </cfRule>
  </conditionalFormatting>
  <conditionalFormatting sqref="A183:C183">
    <cfRule type="cellIs" dxfId="69" priority="74" stopIfTrue="1" operator="equal">
      <formula>A182</formula>
    </cfRule>
    <cfRule type="cellIs" dxfId="68" priority="75" stopIfTrue="1" operator="equal">
      <formula>0</formula>
    </cfRule>
  </conditionalFormatting>
  <conditionalFormatting sqref="A184:C184">
    <cfRule type="cellIs" dxfId="67" priority="72" stopIfTrue="1" operator="equal">
      <formula>A183</formula>
    </cfRule>
    <cfRule type="cellIs" dxfId="66" priority="73" stopIfTrue="1" operator="equal">
      <formula>0</formula>
    </cfRule>
  </conditionalFormatting>
  <conditionalFormatting sqref="A185:C185">
    <cfRule type="cellIs" dxfId="65" priority="70" stopIfTrue="1" operator="equal">
      <formula>A184</formula>
    </cfRule>
    <cfRule type="cellIs" dxfId="64" priority="71" stopIfTrue="1" operator="equal">
      <formula>0</formula>
    </cfRule>
  </conditionalFormatting>
  <conditionalFormatting sqref="A186:C186 A187">
    <cfRule type="cellIs" dxfId="63" priority="68" stopIfTrue="1" operator="equal">
      <formula>A185</formula>
    </cfRule>
    <cfRule type="cellIs" dxfId="62" priority="69" stopIfTrue="1" operator="equal">
      <formula>0</formula>
    </cfRule>
  </conditionalFormatting>
  <conditionalFormatting sqref="A188:C188">
    <cfRule type="cellIs" dxfId="61" priority="66" stopIfTrue="1" operator="equal">
      <formula>A186</formula>
    </cfRule>
    <cfRule type="cellIs" dxfId="60" priority="67" stopIfTrue="1" operator="equal">
      <formula>0</formula>
    </cfRule>
  </conditionalFormatting>
  <conditionalFormatting sqref="A189:C189 A190">
    <cfRule type="cellIs" dxfId="59" priority="64" stopIfTrue="1" operator="equal">
      <formula>A188</formula>
    </cfRule>
    <cfRule type="cellIs" dxfId="58" priority="65" stopIfTrue="1" operator="equal">
      <formula>0</formula>
    </cfRule>
  </conditionalFormatting>
  <conditionalFormatting sqref="A191:C191">
    <cfRule type="cellIs" dxfId="57" priority="62" stopIfTrue="1" operator="equal">
      <formula>A189</formula>
    </cfRule>
    <cfRule type="cellIs" dxfId="56" priority="63" stopIfTrue="1" operator="equal">
      <formula>0</formula>
    </cfRule>
  </conditionalFormatting>
  <conditionalFormatting sqref="A192:C192">
    <cfRule type="cellIs" dxfId="55" priority="60" stopIfTrue="1" operator="equal">
      <formula>A191</formula>
    </cfRule>
    <cfRule type="cellIs" dxfId="54" priority="61" stopIfTrue="1" operator="equal">
      <formula>0</formula>
    </cfRule>
  </conditionalFormatting>
  <conditionalFormatting sqref="A193:C193">
    <cfRule type="cellIs" dxfId="53" priority="58" stopIfTrue="1" operator="equal">
      <formula>A192</formula>
    </cfRule>
    <cfRule type="cellIs" dxfId="52" priority="59" stopIfTrue="1" operator="equal">
      <formula>0</formula>
    </cfRule>
  </conditionalFormatting>
  <conditionalFormatting sqref="A194:C194">
    <cfRule type="cellIs" dxfId="51" priority="56" stopIfTrue="1" operator="equal">
      <formula>A193</formula>
    </cfRule>
    <cfRule type="cellIs" dxfId="50" priority="57" stopIfTrue="1" operator="equal">
      <formula>0</formula>
    </cfRule>
  </conditionalFormatting>
  <conditionalFormatting sqref="A195:C195">
    <cfRule type="cellIs" dxfId="49" priority="54" stopIfTrue="1" operator="equal">
      <formula>A194</formula>
    </cfRule>
    <cfRule type="cellIs" dxfId="48" priority="55" stopIfTrue="1" operator="equal">
      <formula>0</formula>
    </cfRule>
  </conditionalFormatting>
  <conditionalFormatting sqref="A196:C196">
    <cfRule type="cellIs" dxfId="47" priority="52" stopIfTrue="1" operator="equal">
      <formula>A195</formula>
    </cfRule>
    <cfRule type="cellIs" dxfId="46" priority="53" stopIfTrue="1" operator="equal">
      <formula>0</formula>
    </cfRule>
  </conditionalFormatting>
  <conditionalFormatting sqref="A197:C197">
    <cfRule type="cellIs" dxfId="45" priority="50" stopIfTrue="1" operator="equal">
      <formula>A196</formula>
    </cfRule>
    <cfRule type="cellIs" dxfId="44" priority="51" stopIfTrue="1" operator="equal">
      <formula>0</formula>
    </cfRule>
  </conditionalFormatting>
  <conditionalFormatting sqref="A205:C205">
    <cfRule type="cellIs" dxfId="43" priority="46" stopIfTrue="1" operator="equal">
      <formula>A204</formula>
    </cfRule>
    <cfRule type="cellIs" dxfId="42" priority="47" stopIfTrue="1" operator="equal">
      <formula>0</formula>
    </cfRule>
  </conditionalFormatting>
  <conditionalFormatting sqref="A206:C206">
    <cfRule type="cellIs" dxfId="41" priority="44" stopIfTrue="1" operator="equal">
      <formula>A205</formula>
    </cfRule>
    <cfRule type="cellIs" dxfId="40" priority="45" stopIfTrue="1" operator="equal">
      <formula>0</formula>
    </cfRule>
  </conditionalFormatting>
  <conditionalFormatting sqref="A207:C207">
    <cfRule type="cellIs" dxfId="39" priority="42" stopIfTrue="1" operator="equal">
      <formula>A206</formula>
    </cfRule>
    <cfRule type="cellIs" dxfId="38" priority="43" stopIfTrue="1" operator="equal">
      <formula>0</formula>
    </cfRule>
  </conditionalFormatting>
  <conditionalFormatting sqref="A208:C208">
    <cfRule type="cellIs" dxfId="37" priority="40" stopIfTrue="1" operator="equal">
      <formula>A207</formula>
    </cfRule>
    <cfRule type="cellIs" dxfId="36" priority="41" stopIfTrue="1" operator="equal">
      <formula>0</formula>
    </cfRule>
  </conditionalFormatting>
  <conditionalFormatting sqref="A209:C209">
    <cfRule type="cellIs" dxfId="35" priority="38" stopIfTrue="1" operator="equal">
      <formula>A208</formula>
    </cfRule>
    <cfRule type="cellIs" dxfId="34" priority="39" stopIfTrue="1" operator="equal">
      <formula>0</formula>
    </cfRule>
  </conditionalFormatting>
  <conditionalFormatting sqref="A210:C210">
    <cfRule type="cellIs" dxfId="33" priority="36" stopIfTrue="1" operator="equal">
      <formula>A209</formula>
    </cfRule>
    <cfRule type="cellIs" dxfId="32" priority="37" stopIfTrue="1" operator="equal">
      <formula>0</formula>
    </cfRule>
  </conditionalFormatting>
  <conditionalFormatting sqref="A211:C211">
    <cfRule type="cellIs" dxfId="31" priority="34" stopIfTrue="1" operator="equal">
      <formula>A210</formula>
    </cfRule>
    <cfRule type="cellIs" dxfId="30" priority="35" stopIfTrue="1" operator="equal">
      <formula>0</formula>
    </cfRule>
  </conditionalFormatting>
  <conditionalFormatting sqref="A212:C212">
    <cfRule type="cellIs" dxfId="29" priority="32" stopIfTrue="1" operator="equal">
      <formula>A211</formula>
    </cfRule>
    <cfRule type="cellIs" dxfId="28" priority="33" stopIfTrue="1" operator="equal">
      <formula>0</formula>
    </cfRule>
  </conditionalFormatting>
  <conditionalFormatting sqref="A213:C213">
    <cfRule type="cellIs" dxfId="27" priority="30" stopIfTrue="1" operator="equal">
      <formula>A212</formula>
    </cfRule>
    <cfRule type="cellIs" dxfId="26" priority="31" stopIfTrue="1" operator="equal">
      <formula>0</formula>
    </cfRule>
  </conditionalFormatting>
  <conditionalFormatting sqref="A214:C214">
    <cfRule type="cellIs" dxfId="25" priority="28" stopIfTrue="1" operator="equal">
      <formula>A213</formula>
    </cfRule>
    <cfRule type="cellIs" dxfId="24" priority="29" stopIfTrue="1" operator="equal">
      <formula>0</formula>
    </cfRule>
  </conditionalFormatting>
  <conditionalFormatting sqref="A215:C215">
    <cfRule type="cellIs" dxfId="23" priority="26" stopIfTrue="1" operator="equal">
      <formula>A214</formula>
    </cfRule>
    <cfRule type="cellIs" dxfId="22" priority="27" stopIfTrue="1" operator="equal">
      <formula>0</formula>
    </cfRule>
  </conditionalFormatting>
  <conditionalFormatting sqref="A216:C216">
    <cfRule type="cellIs" dxfId="21" priority="24" stopIfTrue="1" operator="equal">
      <formula>A215</formula>
    </cfRule>
    <cfRule type="cellIs" dxfId="20" priority="25" stopIfTrue="1" operator="equal">
      <formula>0</formula>
    </cfRule>
  </conditionalFormatting>
  <conditionalFormatting sqref="A217:C217">
    <cfRule type="cellIs" dxfId="19" priority="22" stopIfTrue="1" operator="equal">
      <formula>A216</formula>
    </cfRule>
    <cfRule type="cellIs" dxfId="18" priority="23" stopIfTrue="1" operator="equal">
      <formula>0</formula>
    </cfRule>
  </conditionalFormatting>
  <conditionalFormatting sqref="A218:C218">
    <cfRule type="cellIs" dxfId="17" priority="20" stopIfTrue="1" operator="equal">
      <formula>A217</formula>
    </cfRule>
    <cfRule type="cellIs" dxfId="16" priority="21" stopIfTrue="1" operator="equal">
      <formula>0</formula>
    </cfRule>
  </conditionalFormatting>
  <conditionalFormatting sqref="A219:C219">
    <cfRule type="cellIs" dxfId="15" priority="18" stopIfTrue="1" operator="equal">
      <formula>A218</formula>
    </cfRule>
    <cfRule type="cellIs" dxfId="14" priority="19" stopIfTrue="1" operator="equal">
      <formula>0</formula>
    </cfRule>
  </conditionalFormatting>
  <conditionalFormatting sqref="A220:C220">
    <cfRule type="cellIs" dxfId="13" priority="16" stopIfTrue="1" operator="equal">
      <formula>A219</formula>
    </cfRule>
    <cfRule type="cellIs" dxfId="12" priority="17" stopIfTrue="1" operator="equal">
      <formula>0</formula>
    </cfRule>
  </conditionalFormatting>
  <conditionalFormatting sqref="A221:C221">
    <cfRule type="cellIs" dxfId="11" priority="14" stopIfTrue="1" operator="equal">
      <formula>A220</formula>
    </cfRule>
    <cfRule type="cellIs" dxfId="10" priority="15" stopIfTrue="1" operator="equal">
      <formula>0</formula>
    </cfRule>
  </conditionalFormatting>
  <conditionalFormatting sqref="A222:C222">
    <cfRule type="cellIs" dxfId="9" priority="12" stopIfTrue="1" operator="equal">
      <formula>A221</formula>
    </cfRule>
    <cfRule type="cellIs" dxfId="8" priority="13" stopIfTrue="1" operator="equal">
      <formula>0</formula>
    </cfRule>
  </conditionalFormatting>
  <conditionalFormatting sqref="A247">
    <cfRule type="cellIs" dxfId="7" priority="8" stopIfTrue="1" operator="equal">
      <formula>A246</formula>
    </cfRule>
  </conditionalFormatting>
  <conditionalFormatting sqref="A248">
    <cfRule type="cellIs" dxfId="6" priority="7" stopIfTrue="1" operator="equal">
      <formula>A247</formula>
    </cfRule>
  </conditionalFormatting>
  <conditionalFormatting sqref="A249">
    <cfRule type="cellIs" dxfId="5" priority="6" stopIfTrue="1" operator="equal">
      <formula>A248</formula>
    </cfRule>
  </conditionalFormatting>
  <conditionalFormatting sqref="A250">
    <cfRule type="cellIs" dxfId="4" priority="5" stopIfTrue="1" operator="equal">
      <formula>A249</formula>
    </cfRule>
  </conditionalFormatting>
  <conditionalFormatting sqref="A251">
    <cfRule type="cellIs" dxfId="3" priority="4" stopIfTrue="1" operator="equal">
      <formula>A250</formula>
    </cfRule>
  </conditionalFormatting>
  <conditionalFormatting sqref="A138">
    <cfRule type="cellIs" dxfId="2" priority="111" stopIfTrue="1" operator="equal">
      <formula>A133</formula>
    </cfRule>
  </conditionalFormatting>
  <conditionalFormatting sqref="A147">
    <cfRule type="cellIs" dxfId="1" priority="2" stopIfTrue="1" operator="equal">
      <formula>A146</formula>
    </cfRule>
  </conditionalFormatting>
  <conditionalFormatting sqref="A149">
    <cfRule type="cellIs" dxfId="0" priority="1" stopIfTrue="1" operator="equal">
      <formula>A146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КПК1115031</vt:lpstr>
      <vt:lpstr>'Додаток2 КПК1115031'!Область_друку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2023-01-27T07:12:00Z</cp:lastPrinted>
  <dcterms:created xsi:type="dcterms:W3CDTF">2016-07-02T12:27:50Z</dcterms:created>
  <dcterms:modified xsi:type="dcterms:W3CDTF">2023-01-27T07:34:15Z</dcterms:modified>
</cp:coreProperties>
</file>