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Srv-sport\общие документи\БЮДЖЕТНІ ЗАПИТИ\БЮДЖЕТНИЙ ЗАПИТ 2024\Запити ПЦМ\"/>
    </mc:Choice>
  </mc:AlternateContent>
  <bookViews>
    <workbookView xWindow="390" yWindow="1010" windowWidth="27800" windowHeight="14390" tabRatio="522"/>
  </bookViews>
  <sheets>
    <sheet name="Додаток2 КПК1115031" sheetId="11" r:id="rId1"/>
  </sheets>
  <definedNames>
    <definedName name="_xlnm.Print_Area" localSheetId="0">'Додаток2 КПК1115031'!$A$1:$BY$391</definedName>
  </definedNames>
  <calcPr calcId="152511"/>
</workbook>
</file>

<file path=xl/calcChain.xml><?xml version="1.0" encoding="utf-8"?>
<calcChain xmlns="http://schemas.openxmlformats.org/spreadsheetml/2006/main">
  <c r="BO205" i="11" l="1"/>
  <c r="AS303" i="11" l="1"/>
  <c r="AJ303" i="11"/>
  <c r="AA303" i="11"/>
  <c r="AI262" i="11" l="1"/>
  <c r="W262" i="11"/>
  <c r="BJ186" i="11" l="1"/>
  <c r="BJ185" i="11"/>
  <c r="BG259" i="11" l="1"/>
  <c r="BG262" i="11"/>
  <c r="BA262" i="11"/>
  <c r="AU262" i="11"/>
  <c r="AL262" i="11"/>
  <c r="Z264" i="11"/>
  <c r="Z262" i="11"/>
  <c r="BG261" i="11"/>
  <c r="BA261" i="11"/>
  <c r="AU261" i="11"/>
  <c r="AL261" i="11"/>
  <c r="AI261" i="11"/>
  <c r="Z261" i="11"/>
  <c r="W261" i="11"/>
  <c r="BA259" i="11"/>
  <c r="AU259" i="11"/>
  <c r="AL259" i="11"/>
  <c r="AI259" i="11"/>
  <c r="Z259" i="11"/>
  <c r="W259" i="11"/>
  <c r="BG258" i="11"/>
  <c r="BA258" i="11"/>
  <c r="AU258" i="11"/>
  <c r="AL258" i="11"/>
  <c r="AI258" i="11"/>
  <c r="Z258" i="11"/>
  <c r="W258" i="11"/>
  <c r="AR110" i="11"/>
  <c r="X110" i="11"/>
  <c r="X108" i="11"/>
  <c r="AO243" i="11"/>
  <c r="BI244" i="11"/>
  <c r="AY243" i="11"/>
  <c r="AE243" i="11"/>
  <c r="U243" i="11"/>
  <c r="BI241" i="11"/>
  <c r="AY241" i="11"/>
  <c r="AY244" i="11"/>
  <c r="AO244" i="11"/>
  <c r="AE244" i="11"/>
  <c r="U244" i="11"/>
  <c r="AO241" i="11"/>
  <c r="AE241" i="11"/>
  <c r="U241" i="11"/>
  <c r="BI242" i="11" l="1"/>
  <c r="AY242" i="11"/>
  <c r="AO242" i="11"/>
  <c r="AE242" i="11"/>
  <c r="U242" i="11"/>
  <c r="BJ203" i="11"/>
  <c r="BJ202" i="11"/>
  <c r="BJ198" i="11"/>
  <c r="BJ193" i="11"/>
  <c r="BJ192" i="11" l="1"/>
  <c r="BJ191" i="11"/>
  <c r="BJ190" i="11"/>
  <c r="BJ187" i="11"/>
  <c r="BJ184" i="11"/>
  <c r="BG260" i="11"/>
  <c r="BA260" i="11"/>
  <c r="AU260" i="11"/>
  <c r="AI260" i="11"/>
  <c r="AL260" i="11"/>
  <c r="Z260" i="11"/>
  <c r="W260" i="11"/>
  <c r="BI243" i="11"/>
  <c r="AJ243" i="11" l="1"/>
  <c r="BN243" i="11"/>
  <c r="BD243" i="11"/>
  <c r="AJ244" i="11"/>
  <c r="Z244" i="11"/>
  <c r="AJ241" i="11"/>
  <c r="BO199" i="11" l="1"/>
  <c r="BJ199" i="11"/>
  <c r="BT192" i="11"/>
  <c r="BO192" i="11"/>
  <c r="BT187" i="11"/>
  <c r="BO187" i="11"/>
  <c r="BL80" i="11"/>
  <c r="BL77" i="11"/>
  <c r="BL76" i="11"/>
  <c r="BL75" i="11"/>
  <c r="BL74" i="11"/>
  <c r="BL73" i="11"/>
  <c r="BL71" i="11"/>
  <c r="BL68" i="11"/>
  <c r="BL67" i="11"/>
  <c r="BL66" i="11"/>
  <c r="BT199" i="11" l="1"/>
  <c r="AJ354" i="11"/>
  <c r="AU285" i="11" l="1"/>
  <c r="AU284" i="11"/>
  <c r="AP284" i="11"/>
  <c r="AF285" i="11"/>
  <c r="AF284" i="11"/>
  <c r="AA284" i="11"/>
  <c r="BE276" i="11"/>
  <c r="BO276" i="11" s="1"/>
  <c r="BJ276" i="11"/>
  <c r="BJ275" i="11"/>
  <c r="BE275" i="11"/>
  <c r="AC264" i="11"/>
  <c r="AF264" i="11"/>
  <c r="AI264" i="11"/>
  <c r="AL264" i="11"/>
  <c r="AO264" i="11"/>
  <c r="AR264" i="11"/>
  <c r="AU264" i="11"/>
  <c r="AX264" i="11"/>
  <c r="BA264" i="11"/>
  <c r="BD264" i="11"/>
  <c r="BG264" i="11"/>
  <c r="BJ264" i="11"/>
  <c r="W264" i="11"/>
  <c r="Z248" i="11"/>
  <c r="AE248" i="11"/>
  <c r="AJ248" i="11"/>
  <c r="AO248" i="11"/>
  <c r="AT248" i="11"/>
  <c r="AY248" i="11"/>
  <c r="BD248" i="11"/>
  <c r="BI248" i="11"/>
  <c r="BN248" i="11"/>
  <c r="U248" i="11"/>
  <c r="AK233" i="11" l="1"/>
  <c r="AF233" i="11"/>
  <c r="BE228" i="11"/>
  <c r="AZ228" i="11"/>
  <c r="AP228" i="11"/>
  <c r="AK228" i="11"/>
  <c r="AF227" i="11"/>
  <c r="AP227" i="11" s="1"/>
  <c r="AU227" i="11" s="1"/>
  <c r="BE227" i="11" s="1"/>
  <c r="AK226" i="11"/>
  <c r="BE224" i="11"/>
  <c r="AZ224" i="11"/>
  <c r="AP224" i="11"/>
  <c r="AF223" i="11"/>
  <c r="AP223" i="11" s="1"/>
  <c r="AU223" i="11" s="1"/>
  <c r="BE223" i="11" s="1"/>
  <c r="AF222" i="11"/>
  <c r="AF226" i="11" s="1"/>
  <c r="BE220" i="11"/>
  <c r="AP220" i="11"/>
  <c r="AF219" i="11"/>
  <c r="AP219" i="11" s="1"/>
  <c r="AU219" i="11" s="1"/>
  <c r="BE219" i="11" s="1"/>
  <c r="AF218" i="11"/>
  <c r="AP218" i="11" s="1"/>
  <c r="AU218" i="11" s="1"/>
  <c r="BE218" i="11" s="1"/>
  <c r="AZ217" i="11"/>
  <c r="AU217" i="11"/>
  <c r="AP217" i="11"/>
  <c r="AK217" i="11"/>
  <c r="AF217" i="11"/>
  <c r="BT205" i="11"/>
  <c r="BJ205" i="11"/>
  <c r="BT208" i="11"/>
  <c r="BT207" i="11"/>
  <c r="BT204" i="11"/>
  <c r="BO204" i="11"/>
  <c r="BT203" i="11"/>
  <c r="BT202" i="11"/>
  <c r="BT200" i="11"/>
  <c r="BO200" i="11"/>
  <c r="BT198" i="11"/>
  <c r="BJ197" i="11"/>
  <c r="BT197" i="11" s="1"/>
  <c r="BT184" i="11"/>
  <c r="BO196" i="11"/>
  <c r="BJ196" i="11"/>
  <c r="BT194" i="11"/>
  <c r="BT193" i="11"/>
  <c r="BT191" i="11"/>
  <c r="BT190" i="11"/>
  <c r="BT196" i="11" s="1"/>
  <c r="BT188" i="11"/>
  <c r="BT186" i="11"/>
  <c r="BT185" i="11"/>
  <c r="BT182" i="11"/>
  <c r="BO182" i="11"/>
  <c r="BJ182" i="11"/>
  <c r="AP222" i="11" l="1"/>
  <c r="BE217" i="11"/>
  <c r="AT171" i="11"/>
  <c r="AT163" i="11"/>
  <c r="Z171" i="11"/>
  <c r="Z170" i="11" s="1"/>
  <c r="Z163" i="11"/>
  <c r="BG147" i="11"/>
  <c r="BG139" i="11"/>
  <c r="AW120" i="11"/>
  <c r="AU222" i="11" l="1"/>
  <c r="AP226" i="11"/>
  <c r="AC120" i="11"/>
  <c r="BE222" i="11" l="1"/>
  <c r="BE226" i="11" s="1"/>
  <c r="AZ226" i="11"/>
  <c r="AU226" i="11"/>
  <c r="AW56" i="11"/>
  <c r="AW48" i="11"/>
  <c r="AC56" i="11"/>
  <c r="AC48" i="11"/>
  <c r="BL39" i="11" l="1"/>
  <c r="BG39" i="11"/>
  <c r="BL31" i="11"/>
  <c r="BQ39" i="11"/>
  <c r="BQ38" i="11"/>
  <c r="BE197" i="11" l="1"/>
  <c r="BE194" i="11"/>
  <c r="BE193" i="11"/>
  <c r="BE188" i="11"/>
  <c r="BE187" i="11" l="1"/>
  <c r="BE186" i="11"/>
  <c r="BE185" i="11"/>
  <c r="BE184" i="11"/>
  <c r="BE183" i="11"/>
  <c r="BE182" i="11"/>
  <c r="BB147" i="11"/>
  <c r="AP192" i="11"/>
  <c r="AS147" i="11"/>
  <c r="AN147" i="11"/>
  <c r="Z147" i="11"/>
  <c r="U147" i="11"/>
  <c r="AE138" i="11" l="1"/>
  <c r="AE147" i="11" s="1"/>
  <c r="AE84" i="11"/>
  <c r="AE81" i="11"/>
  <c r="Z85" i="11"/>
  <c r="AE39" i="11"/>
  <c r="AE85" i="11" l="1"/>
  <c r="BH354" i="11"/>
  <c r="AT354" i="11"/>
  <c r="BH353" i="11"/>
  <c r="AT353" i="11"/>
  <c r="AJ353" i="11"/>
  <c r="BH352" i="11"/>
  <c r="AT352" i="11"/>
  <c r="AJ352" i="11"/>
  <c r="BH351" i="11"/>
  <c r="AT351" i="11"/>
  <c r="AJ351" i="11"/>
  <c r="BH350" i="11"/>
  <c r="AT350" i="11"/>
  <c r="AJ350" i="11"/>
  <c r="BH349" i="11"/>
  <c r="AT349" i="11"/>
  <c r="AJ349" i="11"/>
  <c r="BH348" i="11"/>
  <c r="AT348" i="11"/>
  <c r="AJ348" i="11"/>
  <c r="BH347" i="11"/>
  <c r="AT347" i="11"/>
  <c r="AJ347" i="11"/>
  <c r="BH346" i="11"/>
  <c r="AT346" i="11"/>
  <c r="AJ346" i="11"/>
  <c r="BH345" i="11"/>
  <c r="AT345" i="11"/>
  <c r="AJ345" i="11"/>
  <c r="BH344" i="11"/>
  <c r="AT344" i="11"/>
  <c r="AJ344" i="11"/>
  <c r="BH343" i="11"/>
  <c r="AT343" i="11"/>
  <c r="AJ343" i="11"/>
  <c r="BH342" i="11"/>
  <c r="AT342" i="11"/>
  <c r="AJ342" i="11"/>
  <c r="BH341" i="11"/>
  <c r="AT341" i="11"/>
  <c r="AJ341" i="11"/>
  <c r="BH340" i="11"/>
  <c r="AT340" i="11"/>
  <c r="AJ340" i="11"/>
  <c r="BG331" i="11"/>
  <c r="AQ331" i="11"/>
  <c r="BG330" i="11"/>
  <c r="AQ330" i="11"/>
  <c r="BG329" i="11"/>
  <c r="AQ329" i="11"/>
  <c r="BG328" i="11"/>
  <c r="AQ328" i="11"/>
  <c r="BG327" i="11"/>
  <c r="AQ327" i="11"/>
  <c r="BG326" i="11"/>
  <c r="AQ326" i="11"/>
  <c r="BG325" i="11"/>
  <c r="AQ325" i="11"/>
  <c r="BG324" i="11"/>
  <c r="AQ324" i="11"/>
  <c r="BG323" i="11"/>
  <c r="AQ323" i="11"/>
  <c r="BG322" i="11"/>
  <c r="AQ322" i="11"/>
  <c r="BG321" i="11"/>
  <c r="AQ321" i="11"/>
  <c r="BG320" i="11"/>
  <c r="AQ320" i="11"/>
  <c r="BG319" i="11"/>
  <c r="AQ319" i="11"/>
  <c r="BG318" i="11"/>
  <c r="AQ318" i="11"/>
  <c r="BG317" i="11"/>
  <c r="AQ317" i="11"/>
  <c r="AZ285" i="11"/>
  <c r="AK285" i="11"/>
  <c r="AZ284" i="11"/>
  <c r="AK284" i="11"/>
  <c r="AZ276" i="11"/>
  <c r="AK276" i="11"/>
  <c r="BO275" i="11"/>
  <c r="AZ275" i="11"/>
  <c r="AK275" i="11"/>
  <c r="BD171" i="11"/>
  <c r="AJ171" i="11"/>
  <c r="BD170" i="11"/>
  <c r="AJ170" i="11"/>
  <c r="BD169" i="11"/>
  <c r="AJ169" i="11"/>
  <c r="BD168" i="11"/>
  <c r="AJ168" i="11"/>
  <c r="BD167" i="11"/>
  <c r="AJ167" i="11"/>
  <c r="BD166" i="11"/>
  <c r="AJ166" i="11"/>
  <c r="BD165" i="11"/>
  <c r="AJ165" i="11"/>
  <c r="BD164" i="11"/>
  <c r="AJ164" i="11"/>
  <c r="BD163" i="11"/>
  <c r="AJ163" i="11"/>
  <c r="BD162" i="11"/>
  <c r="AJ162" i="11"/>
  <c r="BD161" i="11"/>
  <c r="AJ161" i="11"/>
  <c r="BD160" i="11"/>
  <c r="AJ160" i="11"/>
  <c r="BD159" i="11"/>
  <c r="AJ159" i="11"/>
  <c r="BD158" i="11"/>
  <c r="AJ158" i="11"/>
  <c r="BD157" i="11"/>
  <c r="AJ157" i="11"/>
  <c r="BD156" i="11"/>
  <c r="AJ156" i="11"/>
  <c r="BD155" i="11"/>
  <c r="AJ155" i="11"/>
  <c r="BU146" i="11"/>
  <c r="BB146" i="11"/>
  <c r="AI146" i="11"/>
  <c r="BU145" i="11"/>
  <c r="BB145" i="11"/>
  <c r="AI145" i="11"/>
  <c r="BU144" i="11"/>
  <c r="BB144" i="11"/>
  <c r="AI144" i="11"/>
  <c r="BU143" i="11"/>
  <c r="BB143" i="11"/>
  <c r="AI143" i="11"/>
  <c r="BU142" i="11"/>
  <c r="BB142" i="11"/>
  <c r="AI142" i="11"/>
  <c r="BU141" i="11"/>
  <c r="BB141" i="11"/>
  <c r="AI141" i="11"/>
  <c r="BU140" i="11"/>
  <c r="BB140" i="11"/>
  <c r="AI140" i="11"/>
  <c r="BU139" i="11"/>
  <c r="BB139" i="11"/>
  <c r="AI139" i="11"/>
  <c r="BU138" i="11"/>
  <c r="BU147" i="11" s="1"/>
  <c r="BB138" i="11"/>
  <c r="AI138" i="11"/>
  <c r="BU137" i="11"/>
  <c r="BB137" i="11"/>
  <c r="AI137" i="11"/>
  <c r="BG128" i="11"/>
  <c r="AM128" i="11"/>
  <c r="BG120" i="11"/>
  <c r="AM120" i="11"/>
  <c r="BG119" i="11"/>
  <c r="AM119" i="11"/>
  <c r="BG118" i="11"/>
  <c r="AM118" i="11"/>
  <c r="BG117" i="11"/>
  <c r="AM117" i="11"/>
  <c r="BG116" i="11"/>
  <c r="AM116" i="11"/>
  <c r="BG115" i="11"/>
  <c r="AM115" i="11"/>
  <c r="BG114" i="11"/>
  <c r="AM114" i="11"/>
  <c r="BG113" i="11"/>
  <c r="AM113" i="11"/>
  <c r="BG112" i="11"/>
  <c r="AM112" i="11"/>
  <c r="BG111" i="11"/>
  <c r="AM111" i="11"/>
  <c r="BG110" i="11"/>
  <c r="AM110" i="11"/>
  <c r="BG109" i="11"/>
  <c r="AM109" i="11"/>
  <c r="BG108" i="11"/>
  <c r="AM108" i="11"/>
  <c r="BG107" i="11"/>
  <c r="AM107" i="11"/>
  <c r="BG106" i="11"/>
  <c r="AM106" i="11"/>
  <c r="BG105" i="11"/>
  <c r="AM105" i="11"/>
  <c r="BG104" i="11"/>
  <c r="AM104" i="11"/>
  <c r="BG103" i="11"/>
  <c r="AM103" i="11"/>
  <c r="BG102" i="11"/>
  <c r="AM102" i="11"/>
  <c r="BG101" i="11"/>
  <c r="AM101" i="11"/>
  <c r="BU93" i="11"/>
  <c r="BB93" i="11"/>
  <c r="AI93" i="11"/>
  <c r="BU85" i="11"/>
  <c r="BB85" i="11"/>
  <c r="AI85" i="11"/>
  <c r="BU84" i="11"/>
  <c r="BB84" i="11"/>
  <c r="AI84" i="11"/>
  <c r="BU83" i="11"/>
  <c r="BB83" i="11"/>
  <c r="AI83" i="11"/>
  <c r="BU82" i="11"/>
  <c r="BB82" i="11"/>
  <c r="AI82" i="11"/>
  <c r="BU81" i="11"/>
  <c r="BB81" i="11"/>
  <c r="AI81" i="11"/>
  <c r="BU80" i="11"/>
  <c r="BB80" i="11"/>
  <c r="AI80" i="11"/>
  <c r="BU79" i="11"/>
  <c r="BB79" i="11"/>
  <c r="AI79" i="11"/>
  <c r="BU78" i="11"/>
  <c r="BB78" i="11"/>
  <c r="AI78" i="11"/>
  <c r="BU77" i="11"/>
  <c r="BB77" i="11"/>
  <c r="AI77" i="11"/>
  <c r="BU76" i="11"/>
  <c r="BB76" i="11"/>
  <c r="AI76" i="11"/>
  <c r="BU75" i="11"/>
  <c r="BB75" i="11"/>
  <c r="AI75" i="11"/>
  <c r="BU74" i="11"/>
  <c r="BB74" i="11"/>
  <c r="AI74" i="11"/>
  <c r="BU73" i="11"/>
  <c r="BB73" i="11"/>
  <c r="AI73" i="11"/>
  <c r="BU72" i="11"/>
  <c r="BB72" i="11"/>
  <c r="AI72" i="11"/>
  <c r="BU71" i="11"/>
  <c r="BB71" i="11"/>
  <c r="AI71" i="11"/>
  <c r="BU70" i="11"/>
  <c r="BB70" i="11"/>
  <c r="AI70" i="11"/>
  <c r="BU69" i="11"/>
  <c r="BB69" i="11"/>
  <c r="AI69" i="11"/>
  <c r="BU68" i="11"/>
  <c r="BB68" i="11"/>
  <c r="AI68" i="11"/>
  <c r="BU67" i="11"/>
  <c r="BB67" i="11"/>
  <c r="AI67" i="11"/>
  <c r="BU66" i="11"/>
  <c r="BB66" i="11"/>
  <c r="AI66" i="11"/>
  <c r="BG56" i="11"/>
  <c r="AM56" i="11"/>
  <c r="BG55" i="11"/>
  <c r="AM55" i="11"/>
  <c r="BG54" i="11"/>
  <c r="AM54" i="11"/>
  <c r="BG53" i="11"/>
  <c r="AM53" i="11"/>
  <c r="BG52" i="11"/>
  <c r="AM52" i="11"/>
  <c r="BG51" i="11"/>
  <c r="AM51" i="11"/>
  <c r="BG50" i="11"/>
  <c r="AM50" i="11"/>
  <c r="BG49" i="11"/>
  <c r="AM49" i="11"/>
  <c r="BG48" i="11"/>
  <c r="AM48" i="11"/>
  <c r="BG47" i="11"/>
  <c r="AM47" i="11"/>
  <c r="BU39" i="11"/>
  <c r="BB39" i="11"/>
  <c r="AI39" i="11"/>
  <c r="BU38" i="11"/>
  <c r="BB38" i="11"/>
  <c r="AI38" i="11"/>
  <c r="BU37" i="11"/>
  <c r="BB37" i="11"/>
  <c r="AI37" i="11"/>
  <c r="BU36" i="11"/>
  <c r="BB36" i="11"/>
  <c r="AI36" i="11"/>
  <c r="BU35" i="11"/>
  <c r="BB35" i="11"/>
  <c r="AI35" i="11"/>
  <c r="BU34" i="11"/>
  <c r="BB34" i="11"/>
  <c r="AI34" i="11"/>
  <c r="BU33" i="11"/>
  <c r="BB33" i="11"/>
  <c r="AI33" i="11"/>
  <c r="BU32" i="11"/>
  <c r="BB32" i="11"/>
  <c r="AI32" i="11"/>
  <c r="BU31" i="11"/>
  <c r="BB31" i="11"/>
  <c r="AI31" i="11"/>
  <c r="BU30" i="11"/>
  <c r="BB30" i="11"/>
  <c r="AI30" i="11"/>
  <c r="AP233" i="11" l="1"/>
  <c r="AI147" i="11"/>
</calcChain>
</file>

<file path=xl/sharedStrings.xml><?xml version="1.0" encoding="utf-8"?>
<sst xmlns="http://schemas.openxmlformats.org/spreadsheetml/2006/main" count="935" uniqueCount="348">
  <si>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</si>
  <si>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</si>
  <si>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</si>
  <si>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</si>
  <si>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</si>
  <si>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</si>
  <si>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</si>
  <si>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</si>
  <si>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</si>
  <si>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</si>
  <si>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</si>
  <si>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</si>
  <si>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</si>
  <si>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</si>
  <si>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</si>
  <si>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</si>
  <si>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</si>
  <si>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</si>
  <si>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</si>
  <si>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</si>
  <si>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</si>
  <si>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</si>
  <si>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</si>
  <si>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</si>
  <si>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</si>
  <si>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</si>
  <si>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</si>
  <si>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</si>
  <si>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</si>
  <si>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</si>
  <si>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</si>
  <si>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</si>
  <si>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</si>
  <si>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</si>
  <si>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</si>
  <si>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</si>
  <si>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</si>
  <si>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</si>
  <si>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</si>
  <si>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</si>
  <si>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</si>
  <si>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</si>
  <si>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</si>
  <si>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</si>
  <si>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</si>
  <si>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</si>
  <si>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</si>
  <si>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</si>
  <si>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</si>
  <si>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</si>
  <si>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</si>
  <si>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</si>
  <si>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</si>
  <si>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</si>
  <si>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</si>
  <si>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</si>
  <si>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</si>
  <si>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</si>
  <si>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</si>
  <si>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</si>
  <si>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</si>
  <si>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</si>
  <si>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</si>
  <si>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</si>
  <si>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</si>
  <si>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</si>
  <si>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</si>
  <si>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</si>
  <si>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</si>
  <si>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</si>
  <si>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</si>
  <si>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</si>
  <si>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</si>
  <si>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</si>
  <si>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</si>
  <si>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</si>
  <si>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</si>
  <si>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</si>
  <si>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</si>
  <si>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</si>
  <si>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</si>
  <si>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</si>
  <si>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</si>
  <si>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</si>
  <si>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</si>
  <si>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</si>
  <si>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</si>
  <si>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</si>
  <si>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</si>
  <si>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</si>
  <si>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</si>
  <si>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</si>
  <si>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</si>
  <si>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</si>
  <si>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</si>
  <si>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</si>
  <si>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</si>
  <si>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</si>
  <si>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</si>
  <si>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</si>
  <si>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</si>
  <si>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</si>
  <si>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</si>
  <si>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</si>
  <si>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</si>
  <si>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</si>
  <si>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</si>
  <si>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</si>
  <si>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</si>
  <si>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</si>
  <si>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</si>
  <si>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</si>
  <si>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</si>
  <si>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</si>
  <si>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</si>
  <si>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</si>
  <si>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</si>
  <si>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</si>
  <si>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</si>
  <si>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</si>
  <si>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</si>
  <si>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</si>
  <si>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</si>
  <si>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</si>
  <si>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</si>
  <si>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</si>
  <si>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</si>
  <si>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</si>
  <si>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</si>
  <si>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</si>
  <si>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</si>
  <si>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</si>
  <si>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</si>
  <si>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</si>
  <si>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</si>
  <si>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</si>
  <si>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</si>
  <si>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</si>
  <si>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</si>
  <si>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</si>
  <si>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</si>
  <si>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</si>
  <si>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</si>
  <si>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</si>
  <si>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</si>
  <si>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</si>
  <si>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</si>
  <si>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</si>
  <si>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</si>
  <si>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</si>
  <si>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</si>
  <si>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</si>
  <si>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</si>
  <si>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</si>
  <si>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</si>
  <si>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</si>
  <si>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</si>
  <si>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</si>
  <si>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</si>
  <si>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</si>
  <si>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</si>
  <si>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</si>
  <si>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</si>
  <si>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</si>
  <si>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</si>
  <si>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</si>
  <si>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</si>
  <si>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</si>
  <si>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</si>
  <si>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</si>
  <si>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</si>
  <si>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</si>
  <si>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Власні надходження бюджетних установ (розписати за видами надходжень)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</si>
  <si>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</si>
  <si>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</si>
  <si>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Інші надходження спеціального фонду (розписати за видами надходжень)</t>
  </si>
  <si>
    <t>Кошти, що передаються із загального фонду бюджету до бюджету розвитку (спеціального фонду)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</si>
  <si>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</si>
  <si>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</si>
  <si>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</si>
  <si>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</si>
  <si>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</si>
  <si>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</si>
  <si>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</si>
  <si>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</si>
  <si>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</si>
  <si>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</si>
  <si>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Придбання обладнання і предметів довгострокового користування</t>
  </si>
  <si>
    <t>Капітальний ремонт інших об`єктів</t>
  </si>
  <si>
    <t>Реконструкція та реставрація інших об`єктів</t>
  </si>
  <si>
    <t>Погашення кредиторської заборгованості за 2022 рік</t>
  </si>
  <si>
    <t>затрат</t>
  </si>
  <si>
    <t xml:space="preserve">formula=RC[-16]+RC[-8]                          </t>
  </si>
  <si>
    <t>од.</t>
  </si>
  <si>
    <t>продукту</t>
  </si>
  <si>
    <t>кількість</t>
  </si>
  <si>
    <t>ефективності</t>
  </si>
  <si>
    <t xml:space="preserve"> розрахунок</t>
  </si>
  <si>
    <t>якості</t>
  </si>
  <si>
    <t>відс.</t>
  </si>
  <si>
    <t>динаміка зростання власних коштів до показника попереднього року</t>
  </si>
  <si>
    <t>відсоток захищених статей видатків в структурі загальних обсягів видатків</t>
  </si>
  <si>
    <t>Премії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</si>
  <si>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</si>
  <si>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</si>
  <si>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</si>
  <si>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</si>
  <si>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</si>
  <si>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>Управління молоді та спорту Хмельницької міської ради</t>
  </si>
  <si>
    <t>Керівник установи</t>
  </si>
  <si>
    <t>Керівник фінансової служби</t>
  </si>
  <si>
    <t>22771264</t>
  </si>
  <si>
    <t>2256400000</t>
  </si>
  <si>
    <t>(грн)</t>
  </si>
  <si>
    <t>2022 рік (звіт)</t>
  </si>
  <si>
    <t>1) кредиторська заборгованість місцевого бюджету у 2022 році:</t>
  </si>
  <si>
    <t>Дебіторська заборгованість на 01.01.2022</t>
  </si>
  <si>
    <t>2023 рік (затверджено)</t>
  </si>
  <si>
    <t>2023 рік (план)</t>
  </si>
  <si>
    <t>2023 рік</t>
  </si>
  <si>
    <t>3) дебіторська заборгованість у 2022 - 2023 роках:</t>
  </si>
  <si>
    <t>Дебіторська заборгованість на 01.01.2023</t>
  </si>
  <si>
    <t>внаслідок використання коштів спеціального фонду бюджету у 2022 році, та очікувані результати у 2023 році.</t>
  </si>
  <si>
    <t>1) надходження для виконання бюджетної програми у 2022 - 2024 роках:</t>
  </si>
  <si>
    <t>2024 рік (проект)</t>
  </si>
  <si>
    <t>1) видатки за кодами Економічної класифікації видатків бюджету у 2022 - 2024 роках:</t>
  </si>
  <si>
    <t>2) надання кредитів за кодами Класифікації кредитування бюджету у 2022 - 2024 роках:</t>
  </si>
  <si>
    <t>1) витрати за напрямами використання бюджетних коштів у 2022 - 2024 роках:</t>
  </si>
  <si>
    <t>1) результативні показники бюджетної програми у 2022 - 2024 роках:</t>
  </si>
  <si>
    <t>2024 рік</t>
  </si>
  <si>
    <t>1) місцеві/регіональні програми, які виконуються в межах бюджетної програми у 2022 - 2024 роках:</t>
  </si>
  <si>
    <t>14. Бюджетні зобов’язання у 2022 - 2024 роках:</t>
  </si>
  <si>
    <t xml:space="preserve">2) кредиторська заборгованість місцевого бюджету у 2023 - 2024 роках: </t>
  </si>
  <si>
    <t>Очікувана дебіторська заборгованость  на 01.01.2024</t>
  </si>
  <si>
    <t>4) аналіз управління бюджетними зобов'язаннями та пропозиції щодо упорядкування бюджетних зобов'язань у 2024 році.</t>
  </si>
  <si>
    <t>2025 рік (прогноз)</t>
  </si>
  <si>
    <t>2025 рік</t>
  </si>
  <si>
    <t>БЮДЖЕТНИЙ ЗАПИТ НА 2024-2026 РОКИ індивідуальний (Форма 2024-2)</t>
  </si>
  <si>
    <t>4. Мета та завдання бюджетної програми на 2024 - 2026 роки</t>
  </si>
  <si>
    <t>2) надходження для виконання бюджетної програми  у 2025 - 2026 роках:</t>
  </si>
  <si>
    <t>2026 рік (прогноз)</t>
  </si>
  <si>
    <t>3) видатки за кодами Економічної класифікації видатків бюджету у 2025 - 2026 роках:</t>
  </si>
  <si>
    <t>4) надання кредитів за кодами Класифікації кредитування бюджету у 2025 - 2026 роках:</t>
  </si>
  <si>
    <t>2) витрати за напрямами використання бюджетних коштів у 2025 - 2026 роках:</t>
  </si>
  <si>
    <t>2) результативні показники бюджетної програми у 2025 - 2026 роках:</t>
  </si>
  <si>
    <t xml:space="preserve">2026 рік </t>
  </si>
  <si>
    <t>2) місцеві/регіональні програми, які виконуються в межах бюджетної програми у 2025 - 2026 роках:</t>
  </si>
  <si>
    <t>12. Об’єкти, які виконуються в межах бюджетної програми за рахунок коштів бюджету розвитку у 2022 - 2026 роках:</t>
  </si>
  <si>
    <t>13. Аналіз результатів, досягнутих внаслідок використання коштів загального фонду бюджету у 2022 році, очікувані результати у 
2023 році, обґрунтування необхідності передбачення витрат кредитів на 2024 - 2026 роки</t>
  </si>
  <si>
    <t xml:space="preserve"> 15. Підстави та обґрунтування видатків спеціального фонду на 2024 рік та на 2025 - 2026 роки за рахунок надходжень до спеціального фонду, аналіз результатів, досягнутих </t>
  </si>
  <si>
    <t>Управлiння молодi та спорту Хмельницької мiської ради</t>
  </si>
  <si>
    <t>Інші виплати населенню</t>
  </si>
  <si>
    <t>осіб</t>
  </si>
  <si>
    <t>Надходження бюджетних установ від додаткової (господарської) діяльності </t>
  </si>
  <si>
    <t>Надходження бюджетних установ від реалізації в установленому порядку майна (крім нерухомого майна) </t>
  </si>
  <si>
    <t>Благодійні внески, гранти та дарунки </t>
  </si>
  <si>
    <t>Медикаменти та перев`язувальні матеріали</t>
  </si>
  <si>
    <t>Продукти харчування</t>
  </si>
  <si>
    <t>Видатки на відрядження</t>
  </si>
  <si>
    <t>Оплата природного газу</t>
  </si>
  <si>
    <t>Капітальне будівництво (придбання) інших об`єктів</t>
  </si>
  <si>
    <t xml:space="preserve"> Виготовлення проєктно-кошторисної документації на реконструкцію спортивних об’єктів на території Хмельницької дитячо-юнацької спортивної школи №4 по                 вул. Паркова, 4 у м. Хмельницький</t>
  </si>
  <si>
    <t>Завершення будівництва нежитлового приміщення з влаштуванням зовнішніх мереж та футбольного і тренажерного майданчиків на водно-спортивній станції по вул.Нижній Береговій, 2/1 в м.Хмельницькому ДЮСШ №2.</t>
  </si>
  <si>
    <t>Капітальний ремонт баскетбольного майданчуку в парку Франка за адресою вул. Проскурівська,66 в м. Хмельницький</t>
  </si>
  <si>
    <t>Капітальний ремонт даху спортивного комплексу по вул. Спортивній,16 в м. Хмельницький"</t>
  </si>
  <si>
    <t>Оновлення матеріально-технічної бази дитячо-юнацьких спортивних шкіл фізкультурно-спортивних товариств</t>
  </si>
  <si>
    <t>Програма бюджетування за участі громадскості (Бюджет участі) м. Хмельницького</t>
  </si>
  <si>
    <t>Продовження "Реконструкції футбольного поля під штучним покриттям Хмельницької дитячо-юнацької спортивної школи №1 по вул. Спортивній,17 в м. Хмельницький"</t>
  </si>
  <si>
    <t>Проектні роботи "Реконструкція тенісних кортів ДЮСШ № 3 вул. Прибузька,3\1</t>
  </si>
  <si>
    <t>Створення належних умов для функціонування дитячо-юнацьких спортивних шкіл фізкультурно-спортивних товариств</t>
  </si>
  <si>
    <t>Коригування проектно-кошторисної документації</t>
  </si>
  <si>
    <t xml:space="preserve"> Виготовлення проєктно-кошторисної документації на капітальний ремонт даху приміщення по вул. Проскурівський,66 у м. Хмельницький</t>
  </si>
  <si>
    <t>Коригування проектно-кошторисної документаці на обєкт "Капітальний ремонт даху спортивного комплексу по вул. Спортивна,16ї</t>
  </si>
  <si>
    <t>Коригування проєктно-кошторисної документації на «Капітальний ремонт даху нежитлового приміщення площею 840,8 м. кв. по вул. Проскурівській, 66 у м. Хмельницькому та проведення експертизи для підготовки до опалювального сезону та заходи з енергозбереження»</t>
  </si>
  <si>
    <t>Капітальний ремонт даху нежитлового приміщення площею 840,8 м. кв. по вул. Проскурівській, 66 у м. Хмельницькому та проведення експертизи для підготовки до опалювального сезону та заходи з енергозбереження (коригування)</t>
  </si>
  <si>
    <t>Виготовлення проєктно-кошторисної документації, проведення експертизи та початок робіт на «Капітальний ремонт систем вентиляції нежитлового приміщення площею 840,8 м. кв. по вул. Проскурівській, 66 у м. Хмельницький»</t>
  </si>
  <si>
    <t>зведення планів по мережі, штатах</t>
  </si>
  <si>
    <t>тис.грн.</t>
  </si>
  <si>
    <t>зведені кошториси</t>
  </si>
  <si>
    <t>штатний розпис, тарификація</t>
  </si>
  <si>
    <t>у тому числі тренерів, осіб.</t>
  </si>
  <si>
    <t>тарифікаційні списки</t>
  </si>
  <si>
    <t>обсяг витрат на придбання спортивного інвентаря</t>
  </si>
  <si>
    <t xml:space="preserve">        кошторис</t>
  </si>
  <si>
    <t xml:space="preserve">     журнал обліку_x000D_
          змагань</t>
  </si>
  <si>
    <t>кількість учнів, що взяли участь у регіональних спортивних змаганнях, осіб</t>
  </si>
  <si>
    <t>розрахунки до кошторису</t>
  </si>
  <si>
    <t>середні витрати на утримання одного учня комунальної дитячо-юнацької спортивної школи</t>
  </si>
  <si>
    <t xml:space="preserve">          розрахунок</t>
  </si>
  <si>
    <t>середньомісячна заробітна плата працівника дитячо-юнацької спортивної школи, видатки на утримання якої здійснюються з бюджету</t>
  </si>
  <si>
    <t>середня вартість одиниці придбаного малоцінного спортивного обладнання та інвентарю для комунальних дитячо-юнацьких спортивних шкіл</t>
  </si>
  <si>
    <t>динаміка кількості підготовлених у комунальних ДЮСШ майстрів спорту України/кандидатів у майстри спорту України; спортсменів-розрядників в порівнянні з минулим роком</t>
  </si>
  <si>
    <t>динаміка кількості учнів комунальної дитячо-юнацької спортивної школи, які здобули призові місця в регіональних спортивних змаганнях в порівнянні з минулим роком</t>
  </si>
  <si>
    <t>Виготовлення ПКД на капітальний ремонт даху по вул. Проскурівська,66</t>
  </si>
  <si>
    <t>Коригування ПКД на обєкт "Капітальний ремонт даху будівлі по вул. Спортивній,17</t>
  </si>
  <si>
    <t>2021-2023</t>
  </si>
  <si>
    <t>забезпечення підготовки спортсменів резервного спорту та участі спортсменів у відповідних змаганнях, розвитку здібностей вихованців дитячо-юнацьких спортивних шкіл в обраному виді спорту, створення умов для фізичного розвитку, збереження та підтримка в належному технічному стані існуючої мережі комунальних спортивних споруд та спортивних споруд  громадських організацій фізкультурно-спортивної спрямованості, забезпечення їх ефективного використання для проведення спортивних заходів.</t>
  </si>
  <si>
    <t>Утримання та навчально-тренувальна робота комунальних дитячо-юнацьких спортивних шкіл</t>
  </si>
  <si>
    <t xml:space="preserve">Підготовка спортивного резерву та підвищення рівня фізичної підготовленості дітей дитячо-юнацькими спортивними школами; _x000D_
</t>
  </si>
  <si>
    <t xml:space="preserve">Василь  Головатюк </t>
  </si>
  <si>
    <t xml:space="preserve">Олена Шкляревська </t>
  </si>
  <si>
    <t>0810</t>
  </si>
  <si>
    <t>Усього</t>
  </si>
  <si>
    <t>кількість комунальних дитячо-юнацьких спортивних шкіл</t>
  </si>
  <si>
    <t xml:space="preserve">обсяг витрат на утримання комунальних дитячо-юнацьких спортивних шкіл </t>
  </si>
  <si>
    <t>грн</t>
  </si>
  <si>
    <t>штатна чисельність працівників комунальних дитячо-юнацьких спортивних шкіл, видатки на утримання яких здійснюються з бюджету</t>
  </si>
  <si>
    <t>кількість учнів комунальних дитячо-юнацьких спортивних шкіл, в т.ч.</t>
  </si>
  <si>
    <t>кількість придбаного малоцінного спортивного обладнання та інвентарю для комунальних дитячо-юнацьких спортивних шкіл</t>
  </si>
  <si>
    <t>середньомісячна заробітна плата працівника дитячо-юнацької спортивної школи</t>
  </si>
  <si>
    <t xml:space="preserve">кількість комунальних дитячо-юнацьких спортивних шкіл </t>
  </si>
  <si>
    <t>обсяг витрат на утримання комунальних дитячо-юнацьких спортивних шкіл</t>
  </si>
  <si>
    <t>кількість штатних працівників комунальних дитячо-юнацьких спортивних шкіл</t>
  </si>
  <si>
    <t>кількість учнів комунальних дитячо-юнацьких спортивних шкіл</t>
  </si>
  <si>
    <t>обсяг видатків на погашення кредиторської заборгованості за 2022 рік</t>
  </si>
  <si>
    <t>кошторис</t>
  </si>
  <si>
    <t>обсяг видатків на на оздоровлення дітей у літніх спортивно-оздоровчих таборах з денним перебуванням</t>
  </si>
  <si>
    <t>кількість придбаного спортивного обладнання та інвентарю для комунальних дитячо-юнацьких спортивних шкіл</t>
  </si>
  <si>
    <t xml:space="preserve">кількість дітей, яких планується оздоровити у літніх спортивно-оздоровчих таборах з денним перебуванням </t>
  </si>
  <si>
    <t>площа футбольного поля, на якому проводиться роботи з реконструкції</t>
  </si>
  <si>
    <r>
      <t>м</t>
    </r>
    <r>
      <rPr>
        <sz val="10"/>
        <rFont val="Calibri"/>
        <family val="2"/>
        <charset val="204"/>
      </rPr>
      <t>²</t>
    </r>
  </si>
  <si>
    <t>проєктно-кошторисна документація</t>
  </si>
  <si>
    <t>середні витрати на оздоровлення однієї дитини у літніх спортивно-оздоровчих таборах з денним перебуванням</t>
  </si>
  <si>
    <t>розрахунок</t>
  </si>
  <si>
    <t>середня вартість одиниці придбаного спортивного обладнання та інвентарю для комунальних дитячо-юнацьких спортивних шкіл</t>
  </si>
  <si>
    <t>середні витрати на 1 м²  виконання робіт по реконструкції футбольного поля</t>
  </si>
  <si>
    <t>рівень готовності виконання робіт по по об'єкту "Реконструкція футбольного поля під штучним покриттям Хмельницької дитячо-юнацької спортивної школи №1 по вул.Спортивній, 17 в м.Хмельницькому"</t>
  </si>
  <si>
    <t>рівень погашення кредиторської заборгованості за 2022 рік</t>
  </si>
  <si>
    <t>рівень готовності виконання робіт проведення капітального ремонту даху нежитлового приміщення площею 840,8 м.кв. по вул. Проскурівській, 66 у м. Хмельницькому та проведення експертизи для підготовки до опалювального сезону та заходи з енергозбереження (коригування).</t>
  </si>
  <si>
    <t>рішення десятої сесії ХМР
від 15.12.2021 року №25</t>
  </si>
  <si>
    <t>у тому числі тренерів, ставкок</t>
  </si>
  <si>
    <t>обсяг витрат по об'єкту "Реконструкція футбольного поля під штучним покриттям Хмельницької дитячо-юнацької спортивної школи №1 по вул.Спортивній,17 в м. Хмельницькому" (коригування)</t>
  </si>
  <si>
    <t>Обов’язкові виплати</t>
  </si>
  <si>
    <t>Інші доплати та надбавки</t>
  </si>
  <si>
    <t>Матеріальна допомога</t>
  </si>
  <si>
    <t>Тренери-викладачі, в т.ч. інструктора-методисти</t>
  </si>
  <si>
    <t>Адмінперсонал</t>
  </si>
  <si>
    <t>Спеціалісти</t>
  </si>
  <si>
    <t>Медперсонал</t>
  </si>
  <si>
    <t>Обслуговуючий персонал</t>
  </si>
  <si>
    <t>Коригування ПКД: Реконструкція футбольного поля під штучним покриттям Хмельницької дитячо-юнацької спортивної школи № 1 по вул.Спортивній,17 в м.Хмельницькому</t>
  </si>
  <si>
    <t>Завершення робіт по об’єкту: Реконструкція футбольного поля під штучним покриттям Хмельницької дитячо-юнацької спортивної школи № 1 по вул.Спортивній,17 в м.Хмельницькому</t>
  </si>
  <si>
    <t>*35 118 863 грн. (по експертному звіту);
*32 068 771грн. ( по зареєстрованих  договорах)</t>
  </si>
  <si>
    <t xml:space="preserve">  "    Головною ціллю управління молоді та спорту залишається реалізація державної політики у сфері фізичної культури та спорту, виконання програм, здійснення заходів спрямованих на забезпечення розвитку фізичної культури і спорту в  Хмельницькій теротиріальній громаді, зміцнення матеріально-технічної бази для занять фізичною культурою і спортом в навчальних закладах, дитячо-юнацьких спортивних школах, місцях масового відпочинку мешканців міста та підвищення рівня охоплення громадян фізкультурно-оздоровчою і спортивно-масовою роботою.	_x000D_</t>
  </si>
  <si>
    <t>Коригування проектно-кошторисної документації виготовленної саном на 10 червня 2021 року на обо'єкт "Капітальний ремонт даху спортивного комплексу по вул. Спортивна, 16, в м. Хмельницький"</t>
  </si>
  <si>
    <t>Коригування експертизи проведеної станом на 10 червня 2021 року на об'єкт "Капітальний ремонт даху спортивного комплексу по вул. Спортивній, 16, в м. Хмельницький"</t>
  </si>
  <si>
    <t>"Капітальний ремонт даху нежитлового приміщення площею 840,8 м.кв. по вул. Проскурівській, 66 у м. Хмельницькому та проведення експертизи для підготовки до опалювального сезону та заходи з енергозбереження" (коригування)</t>
  </si>
  <si>
    <t>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</si>
</sst>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#,##0.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6"/>
      <name val="Times New Roman"/>
      <family val="1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/>
    <xf numFmtId="0" fontId="6" fillId="0" borderId="0" xfId="0" applyFont="1"/>
    <xf numFmtId="0" fontId="17" fillId="0" borderId="0" xfId="0" applyFont="1"/>
    <xf numFmtId="0" fontId="5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applyFont="1"/>
    <xf numFmtId="3" fontId="9" fillId="0" borderId="0" xfId="0" applyNumberFormat="1" applyFont="1" applyBorder="1" applyAlignment="1" applyProtection="1">
      <alignment vertical="center" wrapText="1"/>
      <protection locked="0"/>
    </xf>
    <xf numFmtId="4" fontId="0" fillId="0" borderId="0" xfId="0" applyNumberFormat="1" applyFont="1" applyAlignment="1">
      <alignment vertical="center"/>
    </xf>
    <xf numFmtId="3" fontId="9" fillId="0" borderId="5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/>
    </xf>
    <xf numFmtId="3" fontId="9" fillId="0" borderId="3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3" fontId="18" fillId="0" borderId="5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164" fontId="18" fillId="0" borderId="5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1" fontId="18" fillId="0" borderId="5" xfId="0" applyNumberFormat="1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center" vertical="center" wrapText="1"/>
    </xf>
    <xf numFmtId="0" fontId="18" fillId="0" borderId="5" xfId="0" applyNumberFormat="1" applyFont="1" applyBorder="1" applyAlignment="1">
      <alignment horizontal="center" vertical="center" wrapText="1"/>
    </xf>
    <xf numFmtId="3" fontId="9" fillId="0" borderId="5" xfId="0" applyNumberFormat="1" applyFont="1" applyBorder="1" applyAlignment="1">
      <alignment horizontal="right" vertical="center" wrapText="1"/>
    </xf>
    <xf numFmtId="1" fontId="9" fillId="0" borderId="5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165" fontId="9" fillId="0" borderId="5" xfId="0" applyNumberFormat="1" applyFont="1" applyBorder="1" applyAlignment="1">
      <alignment horizontal="center" vertical="center" wrapText="1"/>
    </xf>
    <xf numFmtId="0" fontId="18" fillId="0" borderId="5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3" fontId="17" fillId="2" borderId="5" xfId="0" applyNumberFormat="1" applyFont="1" applyFill="1" applyBorder="1" applyAlignment="1">
      <alignment horizontal="center" vertical="center" wrapText="1"/>
    </xf>
    <xf numFmtId="3" fontId="17" fillId="0" borderId="5" xfId="0" applyNumberFormat="1" applyFont="1" applyBorder="1" applyAlignment="1">
      <alignment horizontal="center" vertical="center" wrapText="1"/>
    </xf>
    <xf numFmtId="3" fontId="20" fillId="0" borderId="5" xfId="0" applyNumberFormat="1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3" fontId="17" fillId="0" borderId="2" xfId="0" applyNumberFormat="1" applyFont="1" applyBorder="1" applyAlignment="1">
      <alignment horizontal="center" vertical="center" wrapText="1"/>
    </xf>
    <xf numFmtId="3" fontId="17" fillId="0" borderId="3" xfId="0" applyNumberFormat="1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165" fontId="17" fillId="0" borderId="5" xfId="0" applyNumberFormat="1" applyFont="1" applyBorder="1" applyAlignment="1">
      <alignment horizontal="center" vertical="center" wrapText="1"/>
    </xf>
    <xf numFmtId="0" fontId="17" fillId="0" borderId="5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3" fontId="18" fillId="0" borderId="5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6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5" fillId="0" borderId="6" xfId="0" quotePrefix="1" applyFont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7" fillId="0" borderId="2" xfId="0" applyFont="1" applyBorder="1"/>
    <xf numFmtId="0" fontId="17" fillId="0" borderId="3" xfId="0" applyFont="1" applyBorder="1"/>
    <xf numFmtId="164" fontId="9" fillId="0" borderId="5" xfId="0" applyNumberFormat="1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4" fontId="0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3" fontId="18" fillId="0" borderId="2" xfId="0" applyNumberFormat="1" applyFont="1" applyBorder="1" applyAlignment="1">
      <alignment horizontal="center" vertical="center" wrapText="1"/>
    </xf>
    <xf numFmtId="3" fontId="18" fillId="0" borderId="3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 applyProtection="1">
      <alignment horizontal="center" vertical="center" wrapText="1"/>
      <protection locked="0"/>
    </xf>
    <xf numFmtId="3" fontId="18" fillId="0" borderId="2" xfId="0" applyNumberFormat="1" applyFont="1" applyBorder="1" applyAlignment="1" applyProtection="1">
      <alignment horizontal="center" vertical="center" wrapText="1"/>
      <protection locked="0"/>
    </xf>
    <xf numFmtId="3" fontId="18" fillId="0" borderId="3" xfId="0" applyNumberFormat="1" applyFont="1" applyBorder="1" applyAlignment="1" applyProtection="1">
      <alignment horizontal="center" vertical="center" wrapText="1"/>
      <protection locked="0"/>
    </xf>
    <xf numFmtId="3" fontId="19" fillId="0" borderId="5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3" fontId="19" fillId="0" borderId="1" xfId="0" applyNumberFormat="1" applyFont="1" applyBorder="1" applyAlignment="1">
      <alignment horizontal="right" vertical="center" wrapText="1"/>
    </xf>
    <xf numFmtId="3" fontId="19" fillId="0" borderId="2" xfId="0" applyNumberFormat="1" applyFont="1" applyBorder="1" applyAlignment="1">
      <alignment horizontal="right" vertical="center" wrapText="1"/>
    </xf>
    <xf numFmtId="3" fontId="19" fillId="0" borderId="3" xfId="0" applyNumberFormat="1" applyFont="1" applyBorder="1" applyAlignment="1">
      <alignment horizontal="right" vertical="center" wrapText="1"/>
    </xf>
    <xf numFmtId="164" fontId="19" fillId="0" borderId="1" xfId="0" applyNumberFormat="1" applyFont="1" applyBorder="1" applyAlignment="1">
      <alignment horizontal="center" vertical="center" wrapText="1"/>
    </xf>
    <xf numFmtId="164" fontId="19" fillId="0" borderId="2" xfId="0" applyNumberFormat="1" applyFont="1" applyBorder="1" applyAlignment="1">
      <alignment horizontal="center" vertical="center" wrapText="1"/>
    </xf>
    <xf numFmtId="164" fontId="19" fillId="0" borderId="3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3" fontId="20" fillId="0" borderId="1" xfId="0" applyNumberFormat="1" applyFont="1" applyBorder="1" applyAlignment="1">
      <alignment horizontal="center" vertical="center" wrapText="1"/>
    </xf>
    <xf numFmtId="3" fontId="20" fillId="0" borderId="2" xfId="0" applyNumberFormat="1" applyFont="1" applyBorder="1" applyAlignment="1">
      <alignment horizontal="center" vertical="center" wrapText="1"/>
    </xf>
    <xf numFmtId="3" fontId="20" fillId="0" borderId="3" xfId="0" applyNumberFormat="1" applyFont="1" applyBorder="1" applyAlignment="1">
      <alignment horizontal="center" vertical="center" wrapText="1"/>
    </xf>
    <xf numFmtId="164" fontId="20" fillId="0" borderId="1" xfId="0" applyNumberFormat="1" applyFont="1" applyBorder="1" applyAlignment="1">
      <alignment horizontal="center" vertical="center" wrapText="1"/>
    </xf>
    <xf numFmtId="164" fontId="20" fillId="0" borderId="2" xfId="0" applyNumberFormat="1" applyFont="1" applyBorder="1" applyAlignment="1">
      <alignment horizontal="center" vertical="center" wrapText="1"/>
    </xf>
    <xf numFmtId="164" fontId="20" fillId="0" borderId="3" xfId="0" applyNumberFormat="1" applyFont="1" applyBorder="1" applyAlignment="1">
      <alignment horizontal="center" vertical="center" wrapText="1"/>
    </xf>
    <xf numFmtId="164" fontId="20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left"/>
    </xf>
    <xf numFmtId="49" fontId="11" fillId="0" borderId="6" xfId="0" applyNumberFormat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1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392"/>
  <sheetViews>
    <sheetView tabSelected="1" topLeftCell="W201" zoomScaleNormal="100" workbookViewId="0">
      <selection activeCell="BO206" sqref="BO206:BS206"/>
    </sheetView>
  </sheetViews>
  <sheetFormatPr defaultRowHeight="12.5" x14ac:dyDescent="0.25"/>
  <cols>
    <col min="1" max="15" width="2.81640625" customWidth="1"/>
    <col min="16" max="16" width="4.26953125" customWidth="1"/>
    <col min="17" max="20" width="2.81640625" customWidth="1"/>
    <col min="21" max="21" width="2.453125" customWidth="1"/>
    <col min="22" max="25" width="2.81640625" customWidth="1"/>
    <col min="26" max="26" width="5.81640625" customWidth="1"/>
    <col min="27" max="78" width="2.81640625" customWidth="1"/>
    <col min="79" max="79" width="4" hidden="1" customWidth="1"/>
  </cols>
  <sheetData>
    <row r="1" spans="1:79" ht="57.75" customHeigh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219" t="s">
        <v>113</v>
      </c>
      <c r="BO1" s="219"/>
      <c r="BP1" s="219"/>
      <c r="BQ1" s="219"/>
      <c r="BR1" s="219"/>
      <c r="BS1" s="219"/>
      <c r="BT1" s="219"/>
      <c r="BU1" s="219"/>
      <c r="BV1" s="219"/>
      <c r="BW1" s="219"/>
      <c r="BX1" s="219"/>
      <c r="BY1" s="219"/>
      <c r="BZ1" s="219"/>
    </row>
    <row r="2" spans="1:79" ht="14.25" customHeight="1" x14ac:dyDescent="0.25">
      <c r="A2" s="220" t="s">
        <v>237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  <c r="AM2" s="220"/>
      <c r="AN2" s="220"/>
      <c r="AO2" s="220"/>
      <c r="AP2" s="220"/>
      <c r="AQ2" s="220"/>
      <c r="AR2" s="220"/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0"/>
      <c r="BD2" s="220"/>
      <c r="BE2" s="220"/>
      <c r="BF2" s="220"/>
      <c r="BG2" s="220"/>
      <c r="BH2" s="220"/>
      <c r="BI2" s="220"/>
      <c r="BJ2" s="220"/>
      <c r="BK2" s="220"/>
      <c r="BL2" s="220"/>
      <c r="BM2" s="220"/>
      <c r="BN2" s="220"/>
      <c r="BO2" s="220"/>
      <c r="BP2" s="220"/>
      <c r="BQ2" s="220"/>
      <c r="BR2" s="220"/>
      <c r="BS2" s="220"/>
      <c r="BT2" s="220"/>
      <c r="BU2" s="220"/>
      <c r="BV2" s="220"/>
      <c r="BW2" s="220"/>
      <c r="BX2" s="220"/>
      <c r="BY2" s="220"/>
      <c r="BZ2" s="220"/>
    </row>
    <row r="4" spans="1:79" ht="14" customHeight="1" x14ac:dyDescent="0.25">
      <c r="A4" s="11" t="s">
        <v>157</v>
      </c>
      <c r="B4" s="221" t="s">
        <v>208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8"/>
      <c r="AH4" s="222">
        <v>11</v>
      </c>
      <c r="AI4" s="222"/>
      <c r="AJ4" s="222"/>
      <c r="AK4" s="222"/>
      <c r="AL4" s="222"/>
      <c r="AM4" s="222"/>
      <c r="AN4" s="222"/>
      <c r="AO4" s="222"/>
      <c r="AP4" s="222"/>
      <c r="AQ4" s="222"/>
      <c r="AR4" s="222"/>
      <c r="AS4" s="8"/>
      <c r="AT4" s="223" t="s">
        <v>211</v>
      </c>
      <c r="AU4" s="222"/>
      <c r="AV4" s="222"/>
      <c r="AW4" s="222"/>
      <c r="AX4" s="222"/>
      <c r="AY4" s="222"/>
      <c r="AZ4" s="222"/>
      <c r="BA4" s="222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5">
      <c r="A5" s="224" t="s">
        <v>0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7"/>
      <c r="AH5" s="225" t="s">
        <v>159</v>
      </c>
      <c r="AI5" s="225"/>
      <c r="AJ5" s="225"/>
      <c r="AK5" s="225"/>
      <c r="AL5" s="225"/>
      <c r="AM5" s="225"/>
      <c r="AN5" s="225"/>
      <c r="AO5" s="225"/>
      <c r="AP5" s="225"/>
      <c r="AQ5" s="225"/>
      <c r="AR5" s="225"/>
      <c r="AS5" s="7"/>
      <c r="AT5" s="225" t="s">
        <v>155</v>
      </c>
      <c r="AU5" s="225"/>
      <c r="AV5" s="225"/>
      <c r="AW5" s="225"/>
      <c r="AX5" s="225"/>
      <c r="AY5" s="225"/>
      <c r="AZ5" s="225"/>
      <c r="BA5" s="225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5">
      <c r="BE6" s="14"/>
      <c r="BF6" s="14"/>
      <c r="BG6" s="14"/>
      <c r="BH6" s="14"/>
      <c r="BI6" s="14"/>
      <c r="BJ6" s="14"/>
      <c r="BK6" s="14"/>
      <c r="BL6" s="14"/>
    </row>
    <row r="7" spans="1:79" ht="14" customHeight="1" x14ac:dyDescent="0.25">
      <c r="A7" s="11" t="s">
        <v>160</v>
      </c>
      <c r="B7" s="221" t="s">
        <v>250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8"/>
      <c r="AH7" s="222">
        <v>111</v>
      </c>
      <c r="AI7" s="222"/>
      <c r="AJ7" s="222"/>
      <c r="AK7" s="222"/>
      <c r="AL7" s="222"/>
      <c r="AM7" s="222"/>
      <c r="AN7" s="222"/>
      <c r="AO7" s="222"/>
      <c r="AP7" s="222"/>
      <c r="AQ7" s="222"/>
      <c r="AR7" s="222"/>
      <c r="AS7" s="222"/>
      <c r="AT7" s="222"/>
      <c r="AU7" s="222"/>
      <c r="AV7" s="222"/>
      <c r="AW7" s="222"/>
      <c r="AX7" s="222"/>
      <c r="AY7" s="222"/>
      <c r="AZ7" s="222"/>
      <c r="BA7" s="222"/>
      <c r="BB7" s="15"/>
      <c r="BC7" s="223" t="s">
        <v>211</v>
      </c>
      <c r="BD7" s="222"/>
      <c r="BE7" s="222"/>
      <c r="BF7" s="222"/>
      <c r="BG7" s="222"/>
      <c r="BH7" s="222"/>
      <c r="BI7" s="222"/>
      <c r="BJ7" s="222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5">
      <c r="A8" s="224" t="s">
        <v>153</v>
      </c>
      <c r="B8" s="224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4"/>
      <c r="AC8" s="224"/>
      <c r="AD8" s="224"/>
      <c r="AE8" s="224"/>
      <c r="AF8" s="224"/>
      <c r="AG8" s="7"/>
      <c r="AH8" s="225" t="s">
        <v>161</v>
      </c>
      <c r="AI8" s="225"/>
      <c r="AJ8" s="225"/>
      <c r="AK8" s="225"/>
      <c r="AL8" s="225"/>
      <c r="AM8" s="225"/>
      <c r="AN8" s="225"/>
      <c r="AO8" s="225"/>
      <c r="AP8" s="225"/>
      <c r="AQ8" s="225"/>
      <c r="AR8" s="225"/>
      <c r="AS8" s="225"/>
      <c r="AT8" s="225"/>
      <c r="AU8" s="225"/>
      <c r="AV8" s="225"/>
      <c r="AW8" s="225"/>
      <c r="AX8" s="225"/>
      <c r="AY8" s="225"/>
      <c r="AZ8" s="225"/>
      <c r="BA8" s="225"/>
      <c r="BB8" s="13"/>
      <c r="BC8" s="225" t="s">
        <v>155</v>
      </c>
      <c r="BD8" s="225"/>
      <c r="BE8" s="225"/>
      <c r="BF8" s="225"/>
      <c r="BG8" s="225"/>
      <c r="BH8" s="225"/>
      <c r="BI8" s="225"/>
      <c r="BJ8" s="225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" customHeight="1" x14ac:dyDescent="0.25">
      <c r="A10" s="11" t="s">
        <v>162</v>
      </c>
      <c r="B10" s="222">
        <v>1115031</v>
      </c>
      <c r="C10" s="222"/>
      <c r="D10" s="222"/>
      <c r="E10" s="222"/>
      <c r="F10" s="222"/>
      <c r="G10" s="222"/>
      <c r="H10" s="222"/>
      <c r="I10" s="222"/>
      <c r="J10" s="222"/>
      <c r="K10" s="222"/>
      <c r="L10" s="222"/>
      <c r="N10" s="222">
        <v>5031</v>
      </c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15"/>
      <c r="AA10" s="227" t="s">
        <v>301</v>
      </c>
      <c r="AB10" s="227"/>
      <c r="AC10" s="227"/>
      <c r="AD10" s="227"/>
      <c r="AE10" s="227"/>
      <c r="AF10" s="227"/>
      <c r="AG10" s="227"/>
      <c r="AH10" s="227"/>
      <c r="AI10" s="227"/>
      <c r="AJ10" s="15"/>
      <c r="AK10" s="228" t="s">
        <v>297</v>
      </c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20"/>
      <c r="BL10" s="223" t="s">
        <v>212</v>
      </c>
      <c r="BM10" s="222"/>
      <c r="BN10" s="222"/>
      <c r="BO10" s="222"/>
      <c r="BP10" s="222"/>
      <c r="BQ10" s="222"/>
      <c r="BR10" s="222"/>
      <c r="BS10" s="222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5">
      <c r="B11" s="225" t="s">
        <v>163</v>
      </c>
      <c r="C11" s="225"/>
      <c r="D11" s="225"/>
      <c r="E11" s="225"/>
      <c r="F11" s="225"/>
      <c r="G11" s="225"/>
      <c r="H11" s="225"/>
      <c r="I11" s="225"/>
      <c r="J11" s="225"/>
      <c r="K11" s="225"/>
      <c r="L11" s="225"/>
      <c r="N11" s="225" t="s">
        <v>165</v>
      </c>
      <c r="O11" s="225"/>
      <c r="P11" s="225"/>
      <c r="Q11" s="225"/>
      <c r="R11" s="225"/>
      <c r="S11" s="225"/>
      <c r="T11" s="225"/>
      <c r="U11" s="225"/>
      <c r="V11" s="225"/>
      <c r="W11" s="225"/>
      <c r="X11" s="225"/>
      <c r="Y11" s="225"/>
      <c r="Z11" s="13"/>
      <c r="AA11" s="229" t="s">
        <v>166</v>
      </c>
      <c r="AB11" s="229"/>
      <c r="AC11" s="229"/>
      <c r="AD11" s="229"/>
      <c r="AE11" s="229"/>
      <c r="AF11" s="229"/>
      <c r="AG11" s="229"/>
      <c r="AH11" s="229"/>
      <c r="AI11" s="229"/>
      <c r="AJ11" s="13"/>
      <c r="AK11" s="230" t="s">
        <v>164</v>
      </c>
      <c r="AL11" s="230"/>
      <c r="AM11" s="230"/>
      <c r="AN11" s="230"/>
      <c r="AO11" s="230"/>
      <c r="AP11" s="230"/>
      <c r="AQ11" s="230"/>
      <c r="AR11" s="230"/>
      <c r="AS11" s="230"/>
      <c r="AT11" s="230"/>
      <c r="AU11" s="230"/>
      <c r="AV11" s="230"/>
      <c r="AW11" s="230"/>
      <c r="AX11" s="230"/>
      <c r="AY11" s="230"/>
      <c r="AZ11" s="230"/>
      <c r="BA11" s="230"/>
      <c r="BB11" s="230"/>
      <c r="BC11" s="230"/>
      <c r="BD11" s="230"/>
      <c r="BE11" s="230"/>
      <c r="BF11" s="230"/>
      <c r="BG11" s="230"/>
      <c r="BH11" s="230"/>
      <c r="BI11" s="230"/>
      <c r="BJ11" s="230"/>
      <c r="BK11" s="19"/>
      <c r="BL11" s="225" t="s">
        <v>156</v>
      </c>
      <c r="BM11" s="225"/>
      <c r="BN11" s="225"/>
      <c r="BO11" s="225"/>
      <c r="BP11" s="225"/>
      <c r="BQ11" s="225"/>
      <c r="BR11" s="225"/>
      <c r="BS11" s="225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5">
      <c r="A13" s="115" t="s">
        <v>238</v>
      </c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</row>
    <row r="14" spans="1:79" ht="14.25" customHeight="1" x14ac:dyDescent="0.25">
      <c r="A14" s="115" t="s">
        <v>146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</row>
    <row r="15" spans="1:79" ht="42" customHeight="1" x14ac:dyDescent="0.25">
      <c r="A15" s="141" t="s">
        <v>296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4"/>
      <c r="AZ15" s="154"/>
      <c r="BA15" s="154"/>
      <c r="BB15" s="154"/>
      <c r="BC15" s="154"/>
      <c r="BD15" s="154"/>
      <c r="BE15" s="154"/>
      <c r="BF15" s="154"/>
      <c r="BG15" s="154"/>
      <c r="BH15" s="154"/>
      <c r="BI15" s="154"/>
      <c r="BJ15" s="154"/>
      <c r="BK15" s="154"/>
      <c r="BL15" s="154"/>
      <c r="BM15" s="154"/>
      <c r="BN15" s="154"/>
      <c r="BO15" s="154"/>
      <c r="BP15" s="154"/>
      <c r="BQ15" s="154"/>
      <c r="BR15" s="154"/>
      <c r="BS15" s="154"/>
      <c r="BT15" s="154"/>
      <c r="BU15" s="154"/>
      <c r="BV15" s="154"/>
      <c r="BW15" s="154"/>
      <c r="BX15" s="154"/>
      <c r="BY15" s="154"/>
    </row>
    <row r="16" spans="1:79" ht="1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3">
      <c r="A17" s="226" t="s">
        <v>147</v>
      </c>
      <c r="B17" s="226"/>
      <c r="C17" s="226"/>
      <c r="D17" s="226"/>
      <c r="E17" s="226"/>
      <c r="F17" s="226"/>
      <c r="G17" s="226"/>
      <c r="H17" s="226"/>
      <c r="I17" s="226"/>
      <c r="J17" s="226"/>
      <c r="K17" s="226"/>
      <c r="L17" s="226"/>
      <c r="M17" s="226"/>
      <c r="N17" s="226"/>
      <c r="O17" s="226"/>
      <c r="P17" s="226"/>
      <c r="Q17" s="226"/>
      <c r="R17" s="226"/>
      <c r="S17" s="226"/>
      <c r="T17" s="226"/>
      <c r="U17" s="226"/>
      <c r="V17" s="226"/>
      <c r="W17" s="226"/>
      <c r="X17" s="226"/>
      <c r="Y17" s="226"/>
      <c r="Z17" s="226"/>
      <c r="AA17" s="226"/>
      <c r="AB17" s="226"/>
      <c r="AC17" s="226"/>
      <c r="AD17" s="226"/>
      <c r="AE17" s="226"/>
      <c r="AF17" s="226"/>
      <c r="AG17" s="226"/>
      <c r="AH17" s="226"/>
      <c r="AI17" s="226"/>
      <c r="AJ17" s="226"/>
      <c r="AK17" s="226"/>
      <c r="AL17" s="226"/>
      <c r="AM17" s="226"/>
      <c r="AN17" s="226"/>
      <c r="AO17" s="226"/>
      <c r="AP17" s="226"/>
      <c r="AQ17" s="226"/>
      <c r="AR17" s="226"/>
      <c r="AS17" s="226"/>
      <c r="AT17" s="226"/>
      <c r="AU17" s="226"/>
      <c r="AV17" s="226"/>
      <c r="AW17" s="226"/>
      <c r="AX17" s="226"/>
      <c r="AY17" s="226"/>
      <c r="AZ17" s="226"/>
      <c r="BA17" s="226"/>
      <c r="BB17" s="226"/>
      <c r="BC17" s="226"/>
      <c r="BD17" s="226"/>
      <c r="BE17" s="226"/>
      <c r="BF17" s="226"/>
      <c r="BG17" s="226"/>
      <c r="BH17" s="226"/>
      <c r="BI17" s="226"/>
      <c r="BJ17" s="226"/>
      <c r="BK17" s="226"/>
      <c r="BL17" s="226"/>
      <c r="BM17" s="226"/>
      <c r="BN17" s="226"/>
      <c r="BO17" s="226"/>
      <c r="BP17" s="226"/>
      <c r="BQ17" s="226"/>
      <c r="BR17" s="226"/>
      <c r="BS17" s="226"/>
      <c r="BT17" s="226"/>
      <c r="BU17" s="226"/>
      <c r="BV17" s="226"/>
      <c r="BW17" s="226"/>
      <c r="BX17" s="226"/>
      <c r="BY17" s="226"/>
    </row>
    <row r="18" spans="1:79" ht="28" customHeight="1" x14ac:dyDescent="0.25">
      <c r="A18" s="141" t="s">
        <v>298</v>
      </c>
      <c r="B18" s="154"/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  <c r="BA18" s="154"/>
      <c r="BB18" s="154"/>
      <c r="BC18" s="154"/>
      <c r="BD18" s="154"/>
      <c r="BE18" s="154"/>
      <c r="BF18" s="154"/>
      <c r="BG18" s="154"/>
      <c r="BH18" s="154"/>
      <c r="BI18" s="154"/>
      <c r="BJ18" s="154"/>
      <c r="BK18" s="154"/>
      <c r="BL18" s="154"/>
      <c r="BM18" s="154"/>
      <c r="BN18" s="154"/>
      <c r="BO18" s="154"/>
      <c r="BP18" s="154"/>
      <c r="BQ18" s="154"/>
      <c r="BR18" s="154"/>
      <c r="BS18" s="154"/>
      <c r="BT18" s="154"/>
      <c r="BU18" s="154"/>
      <c r="BV18" s="154"/>
      <c r="BW18" s="154"/>
      <c r="BX18" s="154"/>
      <c r="BY18" s="154"/>
    </row>
    <row r="19" spans="1:79" ht="1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5">
      <c r="A20" s="115" t="s">
        <v>148</v>
      </c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  <c r="BI20" s="115"/>
      <c r="BJ20" s="115"/>
      <c r="BK20" s="115"/>
      <c r="BL20" s="115"/>
      <c r="BM20" s="115"/>
      <c r="BN20" s="115"/>
      <c r="BO20" s="115"/>
      <c r="BP20" s="115"/>
      <c r="BQ20" s="115"/>
      <c r="BR20" s="115"/>
      <c r="BS20" s="115"/>
      <c r="BT20" s="115"/>
      <c r="BU20" s="115"/>
      <c r="BV20" s="115"/>
      <c r="BW20" s="115"/>
      <c r="BX20" s="115"/>
      <c r="BY20" s="115"/>
    </row>
    <row r="21" spans="1:79" ht="28" customHeight="1" x14ac:dyDescent="0.25">
      <c r="A21" s="141" t="s">
        <v>207</v>
      </c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  <c r="BA21" s="154"/>
      <c r="BB21" s="154"/>
      <c r="BC21" s="154"/>
      <c r="BD21" s="154"/>
      <c r="BE21" s="154"/>
      <c r="BF21" s="154"/>
      <c r="BG21" s="154"/>
      <c r="BH21" s="154"/>
      <c r="BI21" s="154"/>
      <c r="BJ21" s="154"/>
      <c r="BK21" s="154"/>
      <c r="BL21" s="154"/>
      <c r="BM21" s="154"/>
      <c r="BN21" s="154"/>
      <c r="BO21" s="154"/>
      <c r="BP21" s="154"/>
      <c r="BQ21" s="154"/>
      <c r="BR21" s="154"/>
      <c r="BS21" s="154"/>
      <c r="BT21" s="154"/>
      <c r="BU21" s="154"/>
      <c r="BV21" s="154"/>
      <c r="BW21" s="154"/>
      <c r="BX21" s="154"/>
      <c r="BY21" s="154"/>
    </row>
    <row r="22" spans="1:79" ht="1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5">
      <c r="A23" s="115" t="s">
        <v>149</v>
      </c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5"/>
      <c r="AY23" s="115"/>
      <c r="AZ23" s="115"/>
      <c r="BA23" s="115"/>
      <c r="BB23" s="115"/>
      <c r="BC23" s="115"/>
      <c r="BD23" s="115"/>
      <c r="BE23" s="115"/>
      <c r="BF23" s="115"/>
      <c r="BG23" s="115"/>
      <c r="BH23" s="115"/>
      <c r="BI23" s="115"/>
      <c r="BJ23" s="115"/>
      <c r="BK23" s="115"/>
      <c r="BL23" s="115"/>
      <c r="BM23" s="115"/>
      <c r="BN23" s="115"/>
      <c r="BO23" s="115"/>
      <c r="BP23" s="115"/>
      <c r="BQ23" s="115"/>
      <c r="BR23" s="115"/>
      <c r="BS23" s="115"/>
      <c r="BT23" s="115"/>
      <c r="BU23" s="115"/>
      <c r="BV23" s="115"/>
      <c r="BW23" s="115"/>
      <c r="BX23" s="115"/>
      <c r="BY23" s="115"/>
    </row>
    <row r="24" spans="1:79" ht="14.25" customHeight="1" x14ac:dyDescent="0.25">
      <c r="A24" s="215" t="s">
        <v>223</v>
      </c>
      <c r="B24" s="215"/>
      <c r="C24" s="215"/>
      <c r="D24" s="215"/>
      <c r="E24" s="215"/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215"/>
      <c r="AN24" s="215"/>
      <c r="AO24" s="215"/>
      <c r="AP24" s="215"/>
      <c r="AQ24" s="215"/>
      <c r="AR24" s="215"/>
      <c r="AS24" s="215"/>
      <c r="AT24" s="215"/>
      <c r="AU24" s="215"/>
      <c r="AV24" s="215"/>
      <c r="AW24" s="215"/>
      <c r="AX24" s="215"/>
      <c r="AY24" s="215"/>
      <c r="AZ24" s="215"/>
      <c r="BA24" s="215"/>
      <c r="BB24" s="215"/>
      <c r="BC24" s="215"/>
      <c r="BD24" s="215"/>
      <c r="BE24" s="215"/>
      <c r="BF24" s="215"/>
      <c r="BG24" s="215"/>
      <c r="BH24" s="215"/>
      <c r="BI24" s="215"/>
      <c r="BJ24" s="215"/>
      <c r="BK24" s="215"/>
      <c r="BL24" s="215"/>
      <c r="BM24" s="215"/>
      <c r="BN24" s="215"/>
      <c r="BO24" s="215"/>
      <c r="BP24" s="215"/>
      <c r="BQ24" s="215"/>
      <c r="BR24" s="215"/>
      <c r="BS24" s="215"/>
      <c r="BT24" s="215"/>
      <c r="BU24" s="215"/>
      <c r="BV24" s="215"/>
      <c r="BW24" s="215"/>
      <c r="BX24" s="215"/>
      <c r="BY24" s="215"/>
    </row>
    <row r="25" spans="1:79" ht="15" customHeight="1" x14ac:dyDescent="0.25">
      <c r="A25" s="150" t="s">
        <v>213</v>
      </c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50"/>
      <c r="BB25" s="150"/>
      <c r="BC25" s="150"/>
      <c r="BD25" s="150"/>
      <c r="BE25" s="150"/>
      <c r="BF25" s="150"/>
      <c r="BG25" s="150"/>
      <c r="BH25" s="150"/>
      <c r="BI25" s="150"/>
      <c r="BJ25" s="150"/>
      <c r="BK25" s="150"/>
      <c r="BL25" s="150"/>
      <c r="BM25" s="150"/>
      <c r="BN25" s="150"/>
      <c r="BO25" s="150"/>
      <c r="BP25" s="150"/>
      <c r="BQ25" s="150"/>
      <c r="BR25" s="150"/>
      <c r="BS25" s="150"/>
      <c r="BT25" s="150"/>
      <c r="BU25" s="150"/>
      <c r="BV25" s="150"/>
      <c r="BW25" s="150"/>
      <c r="BX25" s="150"/>
      <c r="BY25" s="150"/>
    </row>
    <row r="26" spans="1:79" ht="18.5" customHeight="1" x14ac:dyDescent="0.25">
      <c r="A26" s="177" t="s">
        <v>2</v>
      </c>
      <c r="B26" s="178"/>
      <c r="C26" s="178"/>
      <c r="D26" s="179"/>
      <c r="E26" s="177" t="s">
        <v>19</v>
      </c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95" t="s">
        <v>214</v>
      </c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 t="s">
        <v>217</v>
      </c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 t="s">
        <v>224</v>
      </c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BR26" s="95"/>
      <c r="BS26" s="95"/>
      <c r="BT26" s="95"/>
      <c r="BU26" s="95"/>
      <c r="BV26" s="95"/>
      <c r="BW26" s="95"/>
      <c r="BX26" s="95"/>
      <c r="BY26" s="95"/>
    </row>
    <row r="27" spans="1:79" ht="38" customHeight="1" x14ac:dyDescent="0.25">
      <c r="A27" s="180"/>
      <c r="B27" s="181"/>
      <c r="C27" s="181"/>
      <c r="D27" s="182"/>
      <c r="E27" s="180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99" t="s">
        <v>4</v>
      </c>
      <c r="V27" s="100"/>
      <c r="W27" s="100"/>
      <c r="X27" s="100"/>
      <c r="Y27" s="101"/>
      <c r="Z27" s="99" t="s">
        <v>3</v>
      </c>
      <c r="AA27" s="100"/>
      <c r="AB27" s="100"/>
      <c r="AC27" s="100"/>
      <c r="AD27" s="101"/>
      <c r="AE27" s="99" t="s">
        <v>114</v>
      </c>
      <c r="AF27" s="100"/>
      <c r="AG27" s="100"/>
      <c r="AH27" s="101"/>
      <c r="AI27" s="99" t="s">
        <v>5</v>
      </c>
      <c r="AJ27" s="100"/>
      <c r="AK27" s="100"/>
      <c r="AL27" s="100"/>
      <c r="AM27" s="101"/>
      <c r="AN27" s="99" t="s">
        <v>4</v>
      </c>
      <c r="AO27" s="100"/>
      <c r="AP27" s="100"/>
      <c r="AQ27" s="100"/>
      <c r="AR27" s="101"/>
      <c r="AS27" s="99" t="s">
        <v>3</v>
      </c>
      <c r="AT27" s="100"/>
      <c r="AU27" s="100"/>
      <c r="AV27" s="100"/>
      <c r="AW27" s="101"/>
      <c r="AX27" s="99" t="s">
        <v>114</v>
      </c>
      <c r="AY27" s="100"/>
      <c r="AZ27" s="100"/>
      <c r="BA27" s="101"/>
      <c r="BB27" s="99" t="s">
        <v>94</v>
      </c>
      <c r="BC27" s="100"/>
      <c r="BD27" s="100"/>
      <c r="BE27" s="100"/>
      <c r="BF27" s="101"/>
      <c r="BG27" s="99" t="s">
        <v>4</v>
      </c>
      <c r="BH27" s="100"/>
      <c r="BI27" s="100"/>
      <c r="BJ27" s="100"/>
      <c r="BK27" s="101"/>
      <c r="BL27" s="99" t="s">
        <v>3</v>
      </c>
      <c r="BM27" s="100"/>
      <c r="BN27" s="100"/>
      <c r="BO27" s="100"/>
      <c r="BP27" s="101"/>
      <c r="BQ27" s="99" t="s">
        <v>114</v>
      </c>
      <c r="BR27" s="100"/>
      <c r="BS27" s="100"/>
      <c r="BT27" s="101"/>
      <c r="BU27" s="99" t="s">
        <v>95</v>
      </c>
      <c r="BV27" s="100"/>
      <c r="BW27" s="100"/>
      <c r="BX27" s="100"/>
      <c r="BY27" s="101"/>
    </row>
    <row r="28" spans="1:79" ht="15" customHeight="1" x14ac:dyDescent="0.25">
      <c r="A28" s="86">
        <v>1</v>
      </c>
      <c r="B28" s="93"/>
      <c r="C28" s="93"/>
      <c r="D28" s="94"/>
      <c r="E28" s="86">
        <v>2</v>
      </c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86">
        <v>3</v>
      </c>
      <c r="V28" s="93"/>
      <c r="W28" s="93"/>
      <c r="X28" s="93"/>
      <c r="Y28" s="94"/>
      <c r="Z28" s="86">
        <v>4</v>
      </c>
      <c r="AA28" s="93"/>
      <c r="AB28" s="93"/>
      <c r="AC28" s="93"/>
      <c r="AD28" s="94"/>
      <c r="AE28" s="86">
        <v>5</v>
      </c>
      <c r="AF28" s="93"/>
      <c r="AG28" s="93"/>
      <c r="AH28" s="94"/>
      <c r="AI28" s="86">
        <v>6</v>
      </c>
      <c r="AJ28" s="93"/>
      <c r="AK28" s="93"/>
      <c r="AL28" s="93"/>
      <c r="AM28" s="94"/>
      <c r="AN28" s="86">
        <v>7</v>
      </c>
      <c r="AO28" s="93"/>
      <c r="AP28" s="93"/>
      <c r="AQ28" s="93"/>
      <c r="AR28" s="94"/>
      <c r="AS28" s="86">
        <v>8</v>
      </c>
      <c r="AT28" s="93"/>
      <c r="AU28" s="93"/>
      <c r="AV28" s="93"/>
      <c r="AW28" s="94"/>
      <c r="AX28" s="86">
        <v>9</v>
      </c>
      <c r="AY28" s="93"/>
      <c r="AZ28" s="93"/>
      <c r="BA28" s="94"/>
      <c r="BB28" s="86">
        <v>10</v>
      </c>
      <c r="BC28" s="93"/>
      <c r="BD28" s="93"/>
      <c r="BE28" s="93"/>
      <c r="BF28" s="94"/>
      <c r="BG28" s="86">
        <v>11</v>
      </c>
      <c r="BH28" s="93"/>
      <c r="BI28" s="93"/>
      <c r="BJ28" s="93"/>
      <c r="BK28" s="94"/>
      <c r="BL28" s="86">
        <v>12</v>
      </c>
      <c r="BM28" s="93"/>
      <c r="BN28" s="93"/>
      <c r="BO28" s="93"/>
      <c r="BP28" s="94"/>
      <c r="BQ28" s="86">
        <v>13</v>
      </c>
      <c r="BR28" s="93"/>
      <c r="BS28" s="93"/>
      <c r="BT28" s="94"/>
      <c r="BU28" s="86">
        <v>14</v>
      </c>
      <c r="BV28" s="93"/>
      <c r="BW28" s="93"/>
      <c r="BX28" s="93"/>
      <c r="BY28" s="94"/>
    </row>
    <row r="29" spans="1:79" ht="13.5" hidden="1" customHeight="1" x14ac:dyDescent="0.25">
      <c r="A29" s="135" t="s">
        <v>54</v>
      </c>
      <c r="B29" s="136"/>
      <c r="C29" s="136"/>
      <c r="D29" s="137"/>
      <c r="E29" s="135" t="s">
        <v>55</v>
      </c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216" t="s">
        <v>63</v>
      </c>
      <c r="V29" s="217"/>
      <c r="W29" s="217"/>
      <c r="X29" s="217"/>
      <c r="Y29" s="218"/>
      <c r="Z29" s="216" t="s">
        <v>64</v>
      </c>
      <c r="AA29" s="217"/>
      <c r="AB29" s="217"/>
      <c r="AC29" s="217"/>
      <c r="AD29" s="218"/>
      <c r="AE29" s="135" t="s">
        <v>89</v>
      </c>
      <c r="AF29" s="136"/>
      <c r="AG29" s="136"/>
      <c r="AH29" s="137"/>
      <c r="AI29" s="138" t="s">
        <v>168</v>
      </c>
      <c r="AJ29" s="139"/>
      <c r="AK29" s="139"/>
      <c r="AL29" s="139"/>
      <c r="AM29" s="140"/>
      <c r="AN29" s="135" t="s">
        <v>65</v>
      </c>
      <c r="AO29" s="136"/>
      <c r="AP29" s="136"/>
      <c r="AQ29" s="136"/>
      <c r="AR29" s="137"/>
      <c r="AS29" s="135" t="s">
        <v>66</v>
      </c>
      <c r="AT29" s="136"/>
      <c r="AU29" s="136"/>
      <c r="AV29" s="136"/>
      <c r="AW29" s="137"/>
      <c r="AX29" s="135" t="s">
        <v>90</v>
      </c>
      <c r="AY29" s="136"/>
      <c r="AZ29" s="136"/>
      <c r="BA29" s="137"/>
      <c r="BB29" s="138" t="s">
        <v>168</v>
      </c>
      <c r="BC29" s="139"/>
      <c r="BD29" s="139"/>
      <c r="BE29" s="139"/>
      <c r="BF29" s="140"/>
      <c r="BG29" s="135" t="s">
        <v>56</v>
      </c>
      <c r="BH29" s="136"/>
      <c r="BI29" s="136"/>
      <c r="BJ29" s="136"/>
      <c r="BK29" s="137"/>
      <c r="BL29" s="135" t="s">
        <v>57</v>
      </c>
      <c r="BM29" s="136"/>
      <c r="BN29" s="136"/>
      <c r="BO29" s="136"/>
      <c r="BP29" s="137"/>
      <c r="BQ29" s="135" t="s">
        <v>91</v>
      </c>
      <c r="BR29" s="136"/>
      <c r="BS29" s="136"/>
      <c r="BT29" s="137"/>
      <c r="BU29" s="138" t="s">
        <v>168</v>
      </c>
      <c r="BV29" s="139"/>
      <c r="BW29" s="139"/>
      <c r="BX29" s="139"/>
      <c r="BY29" s="140"/>
      <c r="CA29" t="s">
        <v>21</v>
      </c>
    </row>
    <row r="30" spans="1:79" s="25" customFormat="1" ht="19.5" customHeight="1" x14ac:dyDescent="0.25">
      <c r="A30" s="50"/>
      <c r="B30" s="51"/>
      <c r="C30" s="51"/>
      <c r="D30" s="52"/>
      <c r="E30" s="47" t="s">
        <v>170</v>
      </c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9"/>
      <c r="U30" s="43">
        <v>56083927</v>
      </c>
      <c r="V30" s="43"/>
      <c r="W30" s="43"/>
      <c r="X30" s="43"/>
      <c r="Y30" s="43"/>
      <c r="Z30" s="43" t="s">
        <v>171</v>
      </c>
      <c r="AA30" s="43"/>
      <c r="AB30" s="43"/>
      <c r="AC30" s="43"/>
      <c r="AD30" s="43"/>
      <c r="AE30" s="78" t="s">
        <v>171</v>
      </c>
      <c r="AF30" s="79"/>
      <c r="AG30" s="79"/>
      <c r="AH30" s="80"/>
      <c r="AI30" s="78">
        <f t="shared" ref="AI30:AI39" si="0">IF(ISNUMBER(U30),U30,0)+IF(ISNUMBER(Z30),Z30,0)</f>
        <v>56083927</v>
      </c>
      <c r="AJ30" s="79"/>
      <c r="AK30" s="79"/>
      <c r="AL30" s="79"/>
      <c r="AM30" s="80"/>
      <c r="AN30" s="78">
        <v>62193419</v>
      </c>
      <c r="AO30" s="79"/>
      <c r="AP30" s="79"/>
      <c r="AQ30" s="79"/>
      <c r="AR30" s="80"/>
      <c r="AS30" s="78" t="s">
        <v>171</v>
      </c>
      <c r="AT30" s="79"/>
      <c r="AU30" s="79"/>
      <c r="AV30" s="79"/>
      <c r="AW30" s="80"/>
      <c r="AX30" s="78" t="s">
        <v>171</v>
      </c>
      <c r="AY30" s="79"/>
      <c r="AZ30" s="79"/>
      <c r="BA30" s="80"/>
      <c r="BB30" s="78">
        <f t="shared" ref="BB30:BB39" si="1">IF(ISNUMBER(AN30),AN30,0)+IF(ISNUMBER(AS30),AS30,0)</f>
        <v>62193419</v>
      </c>
      <c r="BC30" s="79"/>
      <c r="BD30" s="79"/>
      <c r="BE30" s="79"/>
      <c r="BF30" s="80"/>
      <c r="BG30" s="78">
        <v>63565171</v>
      </c>
      <c r="BH30" s="79"/>
      <c r="BI30" s="79"/>
      <c r="BJ30" s="79"/>
      <c r="BK30" s="80"/>
      <c r="BL30" s="78" t="s">
        <v>171</v>
      </c>
      <c r="BM30" s="79"/>
      <c r="BN30" s="79"/>
      <c r="BO30" s="79"/>
      <c r="BP30" s="80"/>
      <c r="BQ30" s="78" t="s">
        <v>171</v>
      </c>
      <c r="BR30" s="79"/>
      <c r="BS30" s="79"/>
      <c r="BT30" s="80"/>
      <c r="BU30" s="78">
        <f t="shared" ref="BU30:BU39" si="2">IF(ISNUMBER(BG30),BG30,0)+IF(ISNUMBER(BL30),BL30,0)</f>
        <v>63565171</v>
      </c>
      <c r="BV30" s="79"/>
      <c r="BW30" s="79"/>
      <c r="BX30" s="79"/>
      <c r="BY30" s="80"/>
      <c r="CA30" s="25" t="s">
        <v>22</v>
      </c>
    </row>
    <row r="31" spans="1:79" s="25" customFormat="1" ht="33" customHeight="1" x14ac:dyDescent="0.25">
      <c r="A31" s="50"/>
      <c r="B31" s="51"/>
      <c r="C31" s="51"/>
      <c r="D31" s="52"/>
      <c r="E31" s="47" t="s">
        <v>172</v>
      </c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9"/>
      <c r="U31" s="43" t="s">
        <v>171</v>
      </c>
      <c r="V31" s="43"/>
      <c r="W31" s="43"/>
      <c r="X31" s="43"/>
      <c r="Y31" s="43"/>
      <c r="Z31" s="43">
        <v>1825957</v>
      </c>
      <c r="AA31" s="43"/>
      <c r="AB31" s="43"/>
      <c r="AC31" s="43"/>
      <c r="AD31" s="43"/>
      <c r="AE31" s="78">
        <v>0</v>
      </c>
      <c r="AF31" s="79"/>
      <c r="AG31" s="79"/>
      <c r="AH31" s="80"/>
      <c r="AI31" s="78">
        <f t="shared" si="0"/>
        <v>1825957</v>
      </c>
      <c r="AJ31" s="79"/>
      <c r="AK31" s="79"/>
      <c r="AL31" s="79"/>
      <c r="AM31" s="80"/>
      <c r="AN31" s="78" t="s">
        <v>171</v>
      </c>
      <c r="AO31" s="79"/>
      <c r="AP31" s="79"/>
      <c r="AQ31" s="79"/>
      <c r="AR31" s="80"/>
      <c r="AS31" s="78">
        <v>1793622</v>
      </c>
      <c r="AT31" s="79"/>
      <c r="AU31" s="79"/>
      <c r="AV31" s="79"/>
      <c r="AW31" s="80"/>
      <c r="AX31" s="78">
        <v>122380</v>
      </c>
      <c r="AY31" s="79"/>
      <c r="AZ31" s="79"/>
      <c r="BA31" s="80"/>
      <c r="BB31" s="78">
        <f t="shared" si="1"/>
        <v>1793622</v>
      </c>
      <c r="BC31" s="79"/>
      <c r="BD31" s="79"/>
      <c r="BE31" s="79"/>
      <c r="BF31" s="80"/>
      <c r="BG31" s="78" t="s">
        <v>171</v>
      </c>
      <c r="BH31" s="79"/>
      <c r="BI31" s="79"/>
      <c r="BJ31" s="79"/>
      <c r="BK31" s="80"/>
      <c r="BL31" s="78">
        <f>BL32+BL34+BL35</f>
        <v>1442242</v>
      </c>
      <c r="BM31" s="79"/>
      <c r="BN31" s="79"/>
      <c r="BO31" s="79"/>
      <c r="BP31" s="80"/>
      <c r="BQ31" s="78">
        <v>0</v>
      </c>
      <c r="BR31" s="79"/>
      <c r="BS31" s="79"/>
      <c r="BT31" s="80"/>
      <c r="BU31" s="78">
        <f t="shared" si="2"/>
        <v>1442242</v>
      </c>
      <c r="BV31" s="79"/>
      <c r="BW31" s="79"/>
      <c r="BX31" s="79"/>
      <c r="BY31" s="80"/>
    </row>
    <row r="32" spans="1:79" s="25" customFormat="1" ht="35.5" customHeight="1" x14ac:dyDescent="0.25">
      <c r="A32" s="50">
        <v>25010100</v>
      </c>
      <c r="B32" s="51"/>
      <c r="C32" s="51"/>
      <c r="D32" s="52"/>
      <c r="E32" s="47" t="s">
        <v>173</v>
      </c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9"/>
      <c r="U32" s="43" t="s">
        <v>171</v>
      </c>
      <c r="V32" s="43"/>
      <c r="W32" s="43"/>
      <c r="X32" s="43"/>
      <c r="Y32" s="43"/>
      <c r="Z32" s="43">
        <v>1094394</v>
      </c>
      <c r="AA32" s="43"/>
      <c r="AB32" s="43"/>
      <c r="AC32" s="43"/>
      <c r="AD32" s="43"/>
      <c r="AE32" s="78">
        <v>0</v>
      </c>
      <c r="AF32" s="79"/>
      <c r="AG32" s="79"/>
      <c r="AH32" s="80"/>
      <c r="AI32" s="78">
        <f t="shared" si="0"/>
        <v>1094394</v>
      </c>
      <c r="AJ32" s="79"/>
      <c r="AK32" s="79"/>
      <c r="AL32" s="79"/>
      <c r="AM32" s="80"/>
      <c r="AN32" s="78" t="s">
        <v>171</v>
      </c>
      <c r="AO32" s="79"/>
      <c r="AP32" s="79"/>
      <c r="AQ32" s="79"/>
      <c r="AR32" s="80"/>
      <c r="AS32" s="78">
        <v>947902</v>
      </c>
      <c r="AT32" s="79"/>
      <c r="AU32" s="79"/>
      <c r="AV32" s="79"/>
      <c r="AW32" s="80"/>
      <c r="AX32" s="78">
        <v>27380</v>
      </c>
      <c r="AY32" s="79"/>
      <c r="AZ32" s="79"/>
      <c r="BA32" s="80"/>
      <c r="BB32" s="78">
        <f t="shared" si="1"/>
        <v>947902</v>
      </c>
      <c r="BC32" s="79"/>
      <c r="BD32" s="79"/>
      <c r="BE32" s="79"/>
      <c r="BF32" s="80"/>
      <c r="BG32" s="78" t="s">
        <v>171</v>
      </c>
      <c r="BH32" s="79"/>
      <c r="BI32" s="79"/>
      <c r="BJ32" s="79"/>
      <c r="BK32" s="80"/>
      <c r="BL32" s="78">
        <v>1150915</v>
      </c>
      <c r="BM32" s="79"/>
      <c r="BN32" s="79"/>
      <c r="BO32" s="79"/>
      <c r="BP32" s="80"/>
      <c r="BQ32" s="78">
        <v>0</v>
      </c>
      <c r="BR32" s="79"/>
      <c r="BS32" s="79"/>
      <c r="BT32" s="80"/>
      <c r="BU32" s="78">
        <f t="shared" si="2"/>
        <v>1150915</v>
      </c>
      <c r="BV32" s="79"/>
      <c r="BW32" s="79"/>
      <c r="BX32" s="79"/>
      <c r="BY32" s="80"/>
    </row>
    <row r="33" spans="1:79" s="25" customFormat="1" ht="31" customHeight="1" x14ac:dyDescent="0.25">
      <c r="A33" s="50">
        <v>25010200</v>
      </c>
      <c r="B33" s="51"/>
      <c r="C33" s="51"/>
      <c r="D33" s="52"/>
      <c r="E33" s="47" t="s">
        <v>253</v>
      </c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9"/>
      <c r="U33" s="43" t="s">
        <v>171</v>
      </c>
      <c r="V33" s="43"/>
      <c r="W33" s="43"/>
      <c r="X33" s="43"/>
      <c r="Y33" s="43"/>
      <c r="Z33" s="43">
        <v>562245</v>
      </c>
      <c r="AA33" s="43"/>
      <c r="AB33" s="43"/>
      <c r="AC33" s="43"/>
      <c r="AD33" s="43"/>
      <c r="AE33" s="78">
        <v>0</v>
      </c>
      <c r="AF33" s="79"/>
      <c r="AG33" s="79"/>
      <c r="AH33" s="80"/>
      <c r="AI33" s="78">
        <f t="shared" si="0"/>
        <v>562245</v>
      </c>
      <c r="AJ33" s="79"/>
      <c r="AK33" s="79"/>
      <c r="AL33" s="79"/>
      <c r="AM33" s="80"/>
      <c r="AN33" s="78" t="s">
        <v>171</v>
      </c>
      <c r="AO33" s="79"/>
      <c r="AP33" s="79"/>
      <c r="AQ33" s="79"/>
      <c r="AR33" s="80"/>
      <c r="AS33" s="78">
        <v>620000</v>
      </c>
      <c r="AT33" s="79"/>
      <c r="AU33" s="79"/>
      <c r="AV33" s="79"/>
      <c r="AW33" s="80"/>
      <c r="AX33" s="78">
        <v>0</v>
      </c>
      <c r="AY33" s="79"/>
      <c r="AZ33" s="79"/>
      <c r="BA33" s="80"/>
      <c r="BB33" s="78">
        <f t="shared" si="1"/>
        <v>620000</v>
      </c>
      <c r="BC33" s="79"/>
      <c r="BD33" s="79"/>
      <c r="BE33" s="79"/>
      <c r="BF33" s="80"/>
      <c r="BG33" s="78" t="s">
        <v>171</v>
      </c>
      <c r="BH33" s="79"/>
      <c r="BI33" s="79"/>
      <c r="BJ33" s="79"/>
      <c r="BK33" s="80"/>
      <c r="BL33" s="78">
        <v>0</v>
      </c>
      <c r="BM33" s="79"/>
      <c r="BN33" s="79"/>
      <c r="BO33" s="79"/>
      <c r="BP33" s="80"/>
      <c r="BQ33" s="78">
        <v>0</v>
      </c>
      <c r="BR33" s="79"/>
      <c r="BS33" s="79"/>
      <c r="BT33" s="80"/>
      <c r="BU33" s="78">
        <f t="shared" si="2"/>
        <v>0</v>
      </c>
      <c r="BV33" s="79"/>
      <c r="BW33" s="79"/>
      <c r="BX33" s="79"/>
      <c r="BY33" s="80"/>
    </row>
    <row r="34" spans="1:79" s="25" customFormat="1" ht="45.5" customHeight="1" x14ac:dyDescent="0.25">
      <c r="A34" s="50">
        <v>25010300</v>
      </c>
      <c r="B34" s="51"/>
      <c r="C34" s="51"/>
      <c r="D34" s="52"/>
      <c r="E34" s="47" t="s">
        <v>174</v>
      </c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9"/>
      <c r="U34" s="43" t="s">
        <v>171</v>
      </c>
      <c r="V34" s="43"/>
      <c r="W34" s="43"/>
      <c r="X34" s="43"/>
      <c r="Y34" s="43"/>
      <c r="Z34" s="43">
        <v>167818</v>
      </c>
      <c r="AA34" s="43"/>
      <c r="AB34" s="43"/>
      <c r="AC34" s="43"/>
      <c r="AD34" s="43"/>
      <c r="AE34" s="78">
        <v>0</v>
      </c>
      <c r="AF34" s="79"/>
      <c r="AG34" s="79"/>
      <c r="AH34" s="80"/>
      <c r="AI34" s="78">
        <f t="shared" si="0"/>
        <v>167818</v>
      </c>
      <c r="AJ34" s="79"/>
      <c r="AK34" s="79"/>
      <c r="AL34" s="79"/>
      <c r="AM34" s="80"/>
      <c r="AN34" s="78" t="s">
        <v>171</v>
      </c>
      <c r="AO34" s="79"/>
      <c r="AP34" s="79"/>
      <c r="AQ34" s="79"/>
      <c r="AR34" s="80"/>
      <c r="AS34" s="78">
        <v>224220</v>
      </c>
      <c r="AT34" s="79"/>
      <c r="AU34" s="79"/>
      <c r="AV34" s="79"/>
      <c r="AW34" s="80"/>
      <c r="AX34" s="78">
        <v>95000</v>
      </c>
      <c r="AY34" s="79"/>
      <c r="AZ34" s="79"/>
      <c r="BA34" s="80"/>
      <c r="BB34" s="78">
        <f t="shared" si="1"/>
        <v>224220</v>
      </c>
      <c r="BC34" s="79"/>
      <c r="BD34" s="79"/>
      <c r="BE34" s="79"/>
      <c r="BF34" s="80"/>
      <c r="BG34" s="78" t="s">
        <v>171</v>
      </c>
      <c r="BH34" s="79"/>
      <c r="BI34" s="79"/>
      <c r="BJ34" s="79"/>
      <c r="BK34" s="80"/>
      <c r="BL34" s="78">
        <v>289827</v>
      </c>
      <c r="BM34" s="79"/>
      <c r="BN34" s="79"/>
      <c r="BO34" s="79"/>
      <c r="BP34" s="80"/>
      <c r="BQ34" s="78">
        <v>0</v>
      </c>
      <c r="BR34" s="79"/>
      <c r="BS34" s="79"/>
      <c r="BT34" s="80"/>
      <c r="BU34" s="78">
        <f t="shared" si="2"/>
        <v>289827</v>
      </c>
      <c r="BV34" s="79"/>
      <c r="BW34" s="79"/>
      <c r="BX34" s="79"/>
      <c r="BY34" s="80"/>
    </row>
    <row r="35" spans="1:79" s="25" customFormat="1" ht="37.5" customHeight="1" x14ac:dyDescent="0.25">
      <c r="A35" s="50">
        <v>25010400</v>
      </c>
      <c r="B35" s="51"/>
      <c r="C35" s="51"/>
      <c r="D35" s="52"/>
      <c r="E35" s="47" t="s">
        <v>254</v>
      </c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9"/>
      <c r="U35" s="43" t="s">
        <v>171</v>
      </c>
      <c r="V35" s="43"/>
      <c r="W35" s="43"/>
      <c r="X35" s="43"/>
      <c r="Y35" s="43"/>
      <c r="Z35" s="43">
        <v>1500</v>
      </c>
      <c r="AA35" s="43"/>
      <c r="AB35" s="43"/>
      <c r="AC35" s="43"/>
      <c r="AD35" s="43"/>
      <c r="AE35" s="78">
        <v>0</v>
      </c>
      <c r="AF35" s="79"/>
      <c r="AG35" s="79"/>
      <c r="AH35" s="80"/>
      <c r="AI35" s="78">
        <f t="shared" si="0"/>
        <v>1500</v>
      </c>
      <c r="AJ35" s="79"/>
      <c r="AK35" s="79"/>
      <c r="AL35" s="79"/>
      <c r="AM35" s="80"/>
      <c r="AN35" s="78" t="s">
        <v>171</v>
      </c>
      <c r="AO35" s="79"/>
      <c r="AP35" s="79"/>
      <c r="AQ35" s="79"/>
      <c r="AR35" s="80"/>
      <c r="AS35" s="78">
        <v>1500</v>
      </c>
      <c r="AT35" s="79"/>
      <c r="AU35" s="79"/>
      <c r="AV35" s="79"/>
      <c r="AW35" s="80"/>
      <c r="AX35" s="78">
        <v>0</v>
      </c>
      <c r="AY35" s="79"/>
      <c r="AZ35" s="79"/>
      <c r="BA35" s="80"/>
      <c r="BB35" s="78">
        <f t="shared" si="1"/>
        <v>1500</v>
      </c>
      <c r="BC35" s="79"/>
      <c r="BD35" s="79"/>
      <c r="BE35" s="79"/>
      <c r="BF35" s="80"/>
      <c r="BG35" s="78" t="s">
        <v>171</v>
      </c>
      <c r="BH35" s="79"/>
      <c r="BI35" s="79"/>
      <c r="BJ35" s="79"/>
      <c r="BK35" s="80"/>
      <c r="BL35" s="78">
        <v>1500</v>
      </c>
      <c r="BM35" s="79"/>
      <c r="BN35" s="79"/>
      <c r="BO35" s="79"/>
      <c r="BP35" s="80"/>
      <c r="BQ35" s="78">
        <v>0</v>
      </c>
      <c r="BR35" s="79"/>
      <c r="BS35" s="79"/>
      <c r="BT35" s="80"/>
      <c r="BU35" s="78">
        <f t="shared" si="2"/>
        <v>1500</v>
      </c>
      <c r="BV35" s="79"/>
      <c r="BW35" s="79"/>
      <c r="BX35" s="79"/>
      <c r="BY35" s="80"/>
    </row>
    <row r="36" spans="1:79" s="25" customFormat="1" ht="20.5" customHeight="1" x14ac:dyDescent="0.25">
      <c r="A36" s="50">
        <v>25020100</v>
      </c>
      <c r="B36" s="51"/>
      <c r="C36" s="51"/>
      <c r="D36" s="52"/>
      <c r="E36" s="47" t="s">
        <v>255</v>
      </c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9"/>
      <c r="U36" s="43" t="s">
        <v>171</v>
      </c>
      <c r="V36" s="43"/>
      <c r="W36" s="43"/>
      <c r="X36" s="43"/>
      <c r="Y36" s="43"/>
      <c r="Z36" s="43">
        <v>0</v>
      </c>
      <c r="AA36" s="43"/>
      <c r="AB36" s="43"/>
      <c r="AC36" s="43"/>
      <c r="AD36" s="43"/>
      <c r="AE36" s="78">
        <v>0</v>
      </c>
      <c r="AF36" s="79"/>
      <c r="AG36" s="79"/>
      <c r="AH36" s="80"/>
      <c r="AI36" s="78">
        <f t="shared" si="0"/>
        <v>0</v>
      </c>
      <c r="AJ36" s="79"/>
      <c r="AK36" s="79"/>
      <c r="AL36" s="79"/>
      <c r="AM36" s="80"/>
      <c r="AN36" s="78" t="s">
        <v>171</v>
      </c>
      <c r="AO36" s="79"/>
      <c r="AP36" s="79"/>
      <c r="AQ36" s="79"/>
      <c r="AR36" s="80"/>
      <c r="AS36" s="78">
        <v>0</v>
      </c>
      <c r="AT36" s="79"/>
      <c r="AU36" s="79"/>
      <c r="AV36" s="79"/>
      <c r="AW36" s="80"/>
      <c r="AX36" s="78">
        <v>0</v>
      </c>
      <c r="AY36" s="79"/>
      <c r="AZ36" s="79"/>
      <c r="BA36" s="80"/>
      <c r="BB36" s="78">
        <f t="shared" si="1"/>
        <v>0</v>
      </c>
      <c r="BC36" s="79"/>
      <c r="BD36" s="79"/>
      <c r="BE36" s="79"/>
      <c r="BF36" s="80"/>
      <c r="BG36" s="78" t="s">
        <v>171</v>
      </c>
      <c r="BH36" s="79"/>
      <c r="BI36" s="79"/>
      <c r="BJ36" s="79"/>
      <c r="BK36" s="80"/>
      <c r="BL36" s="78">
        <v>0</v>
      </c>
      <c r="BM36" s="79"/>
      <c r="BN36" s="79"/>
      <c r="BO36" s="79"/>
      <c r="BP36" s="80"/>
      <c r="BQ36" s="78">
        <v>0</v>
      </c>
      <c r="BR36" s="79"/>
      <c r="BS36" s="79"/>
      <c r="BT36" s="80"/>
      <c r="BU36" s="78">
        <f t="shared" si="2"/>
        <v>0</v>
      </c>
      <c r="BV36" s="79"/>
      <c r="BW36" s="79"/>
      <c r="BX36" s="79"/>
      <c r="BY36" s="80"/>
    </row>
    <row r="37" spans="1:79" s="25" customFormat="1" ht="30" customHeight="1" x14ac:dyDescent="0.25">
      <c r="A37" s="50"/>
      <c r="B37" s="51"/>
      <c r="C37" s="51"/>
      <c r="D37" s="52"/>
      <c r="E37" s="47" t="s">
        <v>175</v>
      </c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9"/>
      <c r="U37" s="43" t="s">
        <v>171</v>
      </c>
      <c r="V37" s="43"/>
      <c r="W37" s="43"/>
      <c r="X37" s="43"/>
      <c r="Y37" s="43"/>
      <c r="Z37" s="43">
        <v>5134219</v>
      </c>
      <c r="AA37" s="43"/>
      <c r="AB37" s="43"/>
      <c r="AC37" s="43"/>
      <c r="AD37" s="43"/>
      <c r="AE37" s="78">
        <v>5134219</v>
      </c>
      <c r="AF37" s="79"/>
      <c r="AG37" s="79"/>
      <c r="AH37" s="80"/>
      <c r="AI37" s="78">
        <f t="shared" si="0"/>
        <v>5134219</v>
      </c>
      <c r="AJ37" s="79"/>
      <c r="AK37" s="79"/>
      <c r="AL37" s="79"/>
      <c r="AM37" s="80"/>
      <c r="AN37" s="78" t="s">
        <v>171</v>
      </c>
      <c r="AO37" s="79"/>
      <c r="AP37" s="79"/>
      <c r="AQ37" s="79"/>
      <c r="AR37" s="80"/>
      <c r="AS37" s="78">
        <v>25494015.079999998</v>
      </c>
      <c r="AT37" s="79"/>
      <c r="AU37" s="79"/>
      <c r="AV37" s="79"/>
      <c r="AW37" s="80"/>
      <c r="AX37" s="78">
        <v>25494015.079999998</v>
      </c>
      <c r="AY37" s="79"/>
      <c r="AZ37" s="79"/>
      <c r="BA37" s="80"/>
      <c r="BB37" s="78">
        <f t="shared" si="1"/>
        <v>25494015.079999998</v>
      </c>
      <c r="BC37" s="79"/>
      <c r="BD37" s="79"/>
      <c r="BE37" s="79"/>
      <c r="BF37" s="80"/>
      <c r="BG37" s="78" t="s">
        <v>171</v>
      </c>
      <c r="BH37" s="79"/>
      <c r="BI37" s="79"/>
      <c r="BJ37" s="79"/>
      <c r="BK37" s="80"/>
      <c r="BL37" s="78">
        <v>0</v>
      </c>
      <c r="BM37" s="79"/>
      <c r="BN37" s="79"/>
      <c r="BO37" s="79"/>
      <c r="BP37" s="80"/>
      <c r="BQ37" s="78">
        <v>0</v>
      </c>
      <c r="BR37" s="79"/>
      <c r="BS37" s="79"/>
      <c r="BT37" s="80"/>
      <c r="BU37" s="78">
        <f t="shared" si="2"/>
        <v>0</v>
      </c>
      <c r="BV37" s="79"/>
      <c r="BW37" s="79"/>
      <c r="BX37" s="79"/>
      <c r="BY37" s="80"/>
    </row>
    <row r="38" spans="1:79" s="25" customFormat="1" ht="37.5" customHeight="1" x14ac:dyDescent="0.25">
      <c r="A38" s="50">
        <v>602400</v>
      </c>
      <c r="B38" s="51"/>
      <c r="C38" s="51"/>
      <c r="D38" s="52"/>
      <c r="E38" s="47" t="s">
        <v>176</v>
      </c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9"/>
      <c r="U38" s="43" t="s">
        <v>171</v>
      </c>
      <c r="V38" s="43"/>
      <c r="W38" s="43"/>
      <c r="X38" s="43"/>
      <c r="Y38" s="43"/>
      <c r="Z38" s="43">
        <v>5134219</v>
      </c>
      <c r="AA38" s="43"/>
      <c r="AB38" s="43"/>
      <c r="AC38" s="43"/>
      <c r="AD38" s="43"/>
      <c r="AE38" s="78">
        <v>5134219</v>
      </c>
      <c r="AF38" s="79"/>
      <c r="AG38" s="79"/>
      <c r="AH38" s="80"/>
      <c r="AI38" s="78">
        <f t="shared" si="0"/>
        <v>5134219</v>
      </c>
      <c r="AJ38" s="79"/>
      <c r="AK38" s="79"/>
      <c r="AL38" s="79"/>
      <c r="AM38" s="80"/>
      <c r="AN38" s="78" t="s">
        <v>171</v>
      </c>
      <c r="AO38" s="79"/>
      <c r="AP38" s="79"/>
      <c r="AQ38" s="79"/>
      <c r="AR38" s="80"/>
      <c r="AS38" s="78">
        <v>25494015.079999998</v>
      </c>
      <c r="AT38" s="79"/>
      <c r="AU38" s="79"/>
      <c r="AV38" s="79"/>
      <c r="AW38" s="80"/>
      <c r="AX38" s="78">
        <v>25494015.079999998</v>
      </c>
      <c r="AY38" s="79"/>
      <c r="AZ38" s="79"/>
      <c r="BA38" s="80"/>
      <c r="BB38" s="78">
        <f t="shared" si="1"/>
        <v>25494015.079999998</v>
      </c>
      <c r="BC38" s="79"/>
      <c r="BD38" s="79"/>
      <c r="BE38" s="79"/>
      <c r="BF38" s="80"/>
      <c r="BG38" s="78" t="s">
        <v>171</v>
      </c>
      <c r="BH38" s="79"/>
      <c r="BI38" s="79"/>
      <c r="BJ38" s="79"/>
      <c r="BK38" s="80"/>
      <c r="BL38" s="78">
        <v>1000000</v>
      </c>
      <c r="BM38" s="79"/>
      <c r="BN38" s="79"/>
      <c r="BO38" s="79"/>
      <c r="BP38" s="80"/>
      <c r="BQ38" s="78">
        <f>BL38</f>
        <v>1000000</v>
      </c>
      <c r="BR38" s="79"/>
      <c r="BS38" s="79"/>
      <c r="BT38" s="80"/>
      <c r="BU38" s="78">
        <f t="shared" si="2"/>
        <v>1000000</v>
      </c>
      <c r="BV38" s="79"/>
      <c r="BW38" s="79"/>
      <c r="BX38" s="79"/>
      <c r="BY38" s="80"/>
    </row>
    <row r="39" spans="1:79" s="6" customFormat="1" ht="18" customHeight="1" x14ac:dyDescent="0.25">
      <c r="A39" s="102"/>
      <c r="B39" s="83"/>
      <c r="C39" s="83"/>
      <c r="D39" s="84"/>
      <c r="E39" s="60" t="s">
        <v>145</v>
      </c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2"/>
      <c r="U39" s="64">
        <v>56083927</v>
      </c>
      <c r="V39" s="64"/>
      <c r="W39" s="64"/>
      <c r="X39" s="64"/>
      <c r="Y39" s="64"/>
      <c r="Z39" s="64">
        <v>6960176</v>
      </c>
      <c r="AA39" s="64"/>
      <c r="AB39" s="64"/>
      <c r="AC39" s="64"/>
      <c r="AD39" s="64"/>
      <c r="AE39" s="129">
        <f>AE38</f>
        <v>5134219</v>
      </c>
      <c r="AF39" s="130"/>
      <c r="AG39" s="130"/>
      <c r="AH39" s="131"/>
      <c r="AI39" s="129">
        <f t="shared" si="0"/>
        <v>63044103</v>
      </c>
      <c r="AJ39" s="130"/>
      <c r="AK39" s="130"/>
      <c r="AL39" s="130"/>
      <c r="AM39" s="131"/>
      <c r="AN39" s="129">
        <v>62193419</v>
      </c>
      <c r="AO39" s="130"/>
      <c r="AP39" s="130"/>
      <c r="AQ39" s="130"/>
      <c r="AR39" s="131"/>
      <c r="AS39" s="129">
        <v>27287637.079999998</v>
      </c>
      <c r="AT39" s="130"/>
      <c r="AU39" s="130"/>
      <c r="AV39" s="130"/>
      <c r="AW39" s="131"/>
      <c r="AX39" s="129">
        <v>25616395.079999998</v>
      </c>
      <c r="AY39" s="130"/>
      <c r="AZ39" s="130"/>
      <c r="BA39" s="131"/>
      <c r="BB39" s="129">
        <f t="shared" si="1"/>
        <v>89481056.079999998</v>
      </c>
      <c r="BC39" s="130"/>
      <c r="BD39" s="130"/>
      <c r="BE39" s="130"/>
      <c r="BF39" s="131"/>
      <c r="BG39" s="129">
        <f>BG30</f>
        <v>63565171</v>
      </c>
      <c r="BH39" s="130"/>
      <c r="BI39" s="130"/>
      <c r="BJ39" s="130"/>
      <c r="BK39" s="131"/>
      <c r="BL39" s="129">
        <f>BL31+BL38</f>
        <v>2442242</v>
      </c>
      <c r="BM39" s="130"/>
      <c r="BN39" s="130"/>
      <c r="BO39" s="130"/>
      <c r="BP39" s="131"/>
      <c r="BQ39" s="129">
        <f>BQ38</f>
        <v>1000000</v>
      </c>
      <c r="BR39" s="130"/>
      <c r="BS39" s="130"/>
      <c r="BT39" s="131"/>
      <c r="BU39" s="129">
        <f t="shared" si="2"/>
        <v>66007413</v>
      </c>
      <c r="BV39" s="130"/>
      <c r="BW39" s="130"/>
      <c r="BX39" s="130"/>
      <c r="BY39" s="131"/>
    </row>
    <row r="41" spans="1:79" ht="14.25" customHeight="1" x14ac:dyDescent="0.25">
      <c r="A41" s="215" t="s">
        <v>239</v>
      </c>
      <c r="B41" s="215"/>
      <c r="C41" s="215"/>
      <c r="D41" s="215"/>
      <c r="E41" s="215"/>
      <c r="F41" s="215"/>
      <c r="G41" s="215"/>
      <c r="H41" s="215"/>
      <c r="I41" s="215"/>
      <c r="J41" s="215"/>
      <c r="K41" s="215"/>
      <c r="L41" s="215"/>
      <c r="M41" s="215"/>
      <c r="N41" s="215"/>
      <c r="O41" s="215"/>
      <c r="P41" s="215"/>
      <c r="Q41" s="215"/>
      <c r="R41" s="215"/>
      <c r="S41" s="215"/>
      <c r="T41" s="215"/>
      <c r="U41" s="215"/>
      <c r="V41" s="215"/>
      <c r="W41" s="215"/>
      <c r="X41" s="215"/>
      <c r="Y41" s="215"/>
      <c r="Z41" s="215"/>
      <c r="AA41" s="215"/>
      <c r="AB41" s="215"/>
      <c r="AC41" s="215"/>
      <c r="AD41" s="215"/>
      <c r="AE41" s="215"/>
      <c r="AF41" s="215"/>
      <c r="AG41" s="215"/>
      <c r="AH41" s="215"/>
      <c r="AI41" s="215"/>
      <c r="AJ41" s="215"/>
      <c r="AK41" s="215"/>
      <c r="AL41" s="215"/>
      <c r="AM41" s="215"/>
      <c r="AN41" s="215"/>
      <c r="AO41" s="215"/>
      <c r="AP41" s="215"/>
      <c r="AQ41" s="215"/>
      <c r="AR41" s="215"/>
      <c r="AS41" s="215"/>
      <c r="AT41" s="215"/>
      <c r="AU41" s="215"/>
      <c r="AV41" s="215"/>
      <c r="AW41" s="215"/>
      <c r="AX41" s="215"/>
      <c r="AY41" s="215"/>
      <c r="AZ41" s="215"/>
      <c r="BA41" s="215"/>
      <c r="BB41" s="215"/>
      <c r="BC41" s="215"/>
      <c r="BD41" s="215"/>
      <c r="BE41" s="215"/>
      <c r="BF41" s="215"/>
      <c r="BG41" s="215"/>
      <c r="BH41" s="215"/>
      <c r="BI41" s="215"/>
      <c r="BJ41" s="215"/>
      <c r="BK41" s="215"/>
      <c r="BL41" s="215"/>
    </row>
    <row r="42" spans="1:79" ht="15" customHeight="1" x14ac:dyDescent="0.25">
      <c r="A42" s="156" t="s">
        <v>213</v>
      </c>
      <c r="B42" s="156"/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156"/>
      <c r="AL42" s="156"/>
      <c r="AM42" s="156"/>
      <c r="AN42" s="156"/>
      <c r="AO42" s="156"/>
      <c r="AP42" s="156"/>
      <c r="AQ42" s="156"/>
      <c r="AR42" s="156"/>
      <c r="AS42" s="156"/>
      <c r="AT42" s="156"/>
      <c r="AU42" s="156"/>
      <c r="AV42" s="156"/>
      <c r="AW42" s="156"/>
      <c r="AX42" s="156"/>
      <c r="AY42" s="156"/>
      <c r="AZ42" s="156"/>
      <c r="BA42" s="156"/>
      <c r="BB42" s="156"/>
      <c r="BC42" s="156"/>
      <c r="BD42" s="156"/>
      <c r="BE42" s="156"/>
      <c r="BF42" s="156"/>
      <c r="BG42" s="156"/>
      <c r="BH42" s="156"/>
      <c r="BI42" s="156"/>
      <c r="BJ42" s="156"/>
      <c r="BK42" s="156"/>
    </row>
    <row r="43" spans="1:79" ht="22.5" customHeight="1" x14ac:dyDescent="0.25">
      <c r="A43" s="177" t="s">
        <v>2</v>
      </c>
      <c r="B43" s="178"/>
      <c r="C43" s="178"/>
      <c r="D43" s="179"/>
      <c r="E43" s="177" t="s">
        <v>19</v>
      </c>
      <c r="F43" s="178"/>
      <c r="G43" s="178"/>
      <c r="H43" s="178"/>
      <c r="I43" s="178"/>
      <c r="J43" s="178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9"/>
      <c r="X43" s="99" t="s">
        <v>235</v>
      </c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1"/>
      <c r="AR43" s="95" t="s">
        <v>240</v>
      </c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</row>
    <row r="44" spans="1:79" ht="36" customHeight="1" x14ac:dyDescent="0.25">
      <c r="A44" s="180"/>
      <c r="B44" s="181"/>
      <c r="C44" s="181"/>
      <c r="D44" s="182"/>
      <c r="E44" s="180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181"/>
      <c r="S44" s="181"/>
      <c r="T44" s="181"/>
      <c r="U44" s="181"/>
      <c r="V44" s="181"/>
      <c r="W44" s="182"/>
      <c r="X44" s="95" t="s">
        <v>4</v>
      </c>
      <c r="Y44" s="95"/>
      <c r="Z44" s="95"/>
      <c r="AA44" s="95"/>
      <c r="AB44" s="95"/>
      <c r="AC44" s="95" t="s">
        <v>3</v>
      </c>
      <c r="AD44" s="95"/>
      <c r="AE44" s="95"/>
      <c r="AF44" s="95"/>
      <c r="AG44" s="95"/>
      <c r="AH44" s="99" t="s">
        <v>114</v>
      </c>
      <c r="AI44" s="100"/>
      <c r="AJ44" s="100"/>
      <c r="AK44" s="100"/>
      <c r="AL44" s="101"/>
      <c r="AM44" s="99" t="s">
        <v>5</v>
      </c>
      <c r="AN44" s="100"/>
      <c r="AO44" s="100"/>
      <c r="AP44" s="100"/>
      <c r="AQ44" s="101"/>
      <c r="AR44" s="99" t="s">
        <v>4</v>
      </c>
      <c r="AS44" s="100"/>
      <c r="AT44" s="100"/>
      <c r="AU44" s="100"/>
      <c r="AV44" s="101"/>
      <c r="AW44" s="99" t="s">
        <v>3</v>
      </c>
      <c r="AX44" s="100"/>
      <c r="AY44" s="100"/>
      <c r="AZ44" s="100"/>
      <c r="BA44" s="101"/>
      <c r="BB44" s="99" t="s">
        <v>114</v>
      </c>
      <c r="BC44" s="100"/>
      <c r="BD44" s="100"/>
      <c r="BE44" s="100"/>
      <c r="BF44" s="101"/>
      <c r="BG44" s="99" t="s">
        <v>94</v>
      </c>
      <c r="BH44" s="100"/>
      <c r="BI44" s="100"/>
      <c r="BJ44" s="100"/>
      <c r="BK44" s="101"/>
    </row>
    <row r="45" spans="1:79" ht="15" customHeight="1" x14ac:dyDescent="0.25">
      <c r="A45" s="86">
        <v>1</v>
      </c>
      <c r="B45" s="93"/>
      <c r="C45" s="93"/>
      <c r="D45" s="94"/>
      <c r="E45" s="86">
        <v>2</v>
      </c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4"/>
      <c r="X45" s="73">
        <v>3</v>
      </c>
      <c r="Y45" s="73"/>
      <c r="Z45" s="73"/>
      <c r="AA45" s="73"/>
      <c r="AB45" s="73"/>
      <c r="AC45" s="73">
        <v>4</v>
      </c>
      <c r="AD45" s="73"/>
      <c r="AE45" s="73"/>
      <c r="AF45" s="73"/>
      <c r="AG45" s="73"/>
      <c r="AH45" s="73">
        <v>5</v>
      </c>
      <c r="AI45" s="73"/>
      <c r="AJ45" s="73"/>
      <c r="AK45" s="73"/>
      <c r="AL45" s="73"/>
      <c r="AM45" s="73">
        <v>6</v>
      </c>
      <c r="AN45" s="73"/>
      <c r="AO45" s="73"/>
      <c r="AP45" s="73"/>
      <c r="AQ45" s="73"/>
      <c r="AR45" s="86">
        <v>7</v>
      </c>
      <c r="AS45" s="93"/>
      <c r="AT45" s="93"/>
      <c r="AU45" s="93"/>
      <c r="AV45" s="94"/>
      <c r="AW45" s="86">
        <v>8</v>
      </c>
      <c r="AX45" s="93"/>
      <c r="AY45" s="93"/>
      <c r="AZ45" s="93"/>
      <c r="BA45" s="94"/>
      <c r="BB45" s="86">
        <v>9</v>
      </c>
      <c r="BC45" s="93"/>
      <c r="BD45" s="93"/>
      <c r="BE45" s="93"/>
      <c r="BF45" s="94"/>
      <c r="BG45" s="86">
        <v>10</v>
      </c>
      <c r="BH45" s="93"/>
      <c r="BI45" s="93"/>
      <c r="BJ45" s="93"/>
      <c r="BK45" s="94"/>
    </row>
    <row r="46" spans="1:79" ht="20.25" hidden="1" customHeight="1" x14ac:dyDescent="0.25">
      <c r="A46" s="135" t="s">
        <v>54</v>
      </c>
      <c r="B46" s="136"/>
      <c r="C46" s="136"/>
      <c r="D46" s="137"/>
      <c r="E46" s="135" t="s">
        <v>55</v>
      </c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7"/>
      <c r="X46" s="183" t="s">
        <v>58</v>
      </c>
      <c r="Y46" s="183"/>
      <c r="Z46" s="183"/>
      <c r="AA46" s="183"/>
      <c r="AB46" s="183"/>
      <c r="AC46" s="183" t="s">
        <v>59</v>
      </c>
      <c r="AD46" s="183"/>
      <c r="AE46" s="183"/>
      <c r="AF46" s="183"/>
      <c r="AG46" s="183"/>
      <c r="AH46" s="135" t="s">
        <v>92</v>
      </c>
      <c r="AI46" s="136"/>
      <c r="AJ46" s="136"/>
      <c r="AK46" s="136"/>
      <c r="AL46" s="137"/>
      <c r="AM46" s="138" t="s">
        <v>169</v>
      </c>
      <c r="AN46" s="139"/>
      <c r="AO46" s="139"/>
      <c r="AP46" s="139"/>
      <c r="AQ46" s="140"/>
      <c r="AR46" s="135" t="s">
        <v>60</v>
      </c>
      <c r="AS46" s="136"/>
      <c r="AT46" s="136"/>
      <c r="AU46" s="136"/>
      <c r="AV46" s="137"/>
      <c r="AW46" s="135" t="s">
        <v>61</v>
      </c>
      <c r="AX46" s="136"/>
      <c r="AY46" s="136"/>
      <c r="AZ46" s="136"/>
      <c r="BA46" s="137"/>
      <c r="BB46" s="135" t="s">
        <v>93</v>
      </c>
      <c r="BC46" s="136"/>
      <c r="BD46" s="136"/>
      <c r="BE46" s="136"/>
      <c r="BF46" s="137"/>
      <c r="BG46" s="138" t="s">
        <v>169</v>
      </c>
      <c r="BH46" s="139"/>
      <c r="BI46" s="139"/>
      <c r="BJ46" s="139"/>
      <c r="BK46" s="140"/>
      <c r="CA46" t="s">
        <v>23</v>
      </c>
    </row>
    <row r="47" spans="1:79" s="25" customFormat="1" ht="21.5" customHeight="1" x14ac:dyDescent="0.25">
      <c r="A47" s="50"/>
      <c r="B47" s="51"/>
      <c r="C47" s="51"/>
      <c r="D47" s="52"/>
      <c r="E47" s="47" t="s">
        <v>170</v>
      </c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9"/>
      <c r="X47" s="78">
        <v>64420627</v>
      </c>
      <c r="Y47" s="79"/>
      <c r="Z47" s="79"/>
      <c r="AA47" s="79"/>
      <c r="AB47" s="80"/>
      <c r="AC47" s="78" t="s">
        <v>171</v>
      </c>
      <c r="AD47" s="79"/>
      <c r="AE47" s="79"/>
      <c r="AF47" s="79"/>
      <c r="AG47" s="80"/>
      <c r="AH47" s="78" t="s">
        <v>171</v>
      </c>
      <c r="AI47" s="79"/>
      <c r="AJ47" s="79"/>
      <c r="AK47" s="79"/>
      <c r="AL47" s="80"/>
      <c r="AM47" s="78">
        <f t="shared" ref="AM47:AM56" si="3">IF(ISNUMBER(X47),X47,0)+IF(ISNUMBER(AC47),AC47,0)</f>
        <v>64420627</v>
      </c>
      <c r="AN47" s="79"/>
      <c r="AO47" s="79"/>
      <c r="AP47" s="79"/>
      <c r="AQ47" s="80"/>
      <c r="AR47" s="78">
        <v>67661027</v>
      </c>
      <c r="AS47" s="79"/>
      <c r="AT47" s="79"/>
      <c r="AU47" s="79"/>
      <c r="AV47" s="80"/>
      <c r="AW47" s="78" t="s">
        <v>171</v>
      </c>
      <c r="AX47" s="79"/>
      <c r="AY47" s="79"/>
      <c r="AZ47" s="79"/>
      <c r="BA47" s="80"/>
      <c r="BB47" s="78" t="s">
        <v>171</v>
      </c>
      <c r="BC47" s="79"/>
      <c r="BD47" s="79"/>
      <c r="BE47" s="79"/>
      <c r="BF47" s="80"/>
      <c r="BG47" s="43">
        <f t="shared" ref="BG47:BG56" si="4">IF(ISNUMBER(AR47),AR47,0)+IF(ISNUMBER(AW47),AW47,0)</f>
        <v>67661027</v>
      </c>
      <c r="BH47" s="43"/>
      <c r="BI47" s="43"/>
      <c r="BJ47" s="43"/>
      <c r="BK47" s="43"/>
      <c r="CA47" s="25" t="s">
        <v>24</v>
      </c>
    </row>
    <row r="48" spans="1:79" s="25" customFormat="1" ht="28.5" customHeight="1" x14ac:dyDescent="0.25">
      <c r="A48" s="50"/>
      <c r="B48" s="51"/>
      <c r="C48" s="51"/>
      <c r="D48" s="52"/>
      <c r="E48" s="47" t="s">
        <v>172</v>
      </c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9"/>
      <c r="X48" s="78" t="s">
        <v>171</v>
      </c>
      <c r="Y48" s="79"/>
      <c r="Z48" s="79"/>
      <c r="AA48" s="79"/>
      <c r="AB48" s="80"/>
      <c r="AC48" s="78">
        <f>AC49+AC51+AC52</f>
        <v>834681</v>
      </c>
      <c r="AD48" s="79"/>
      <c r="AE48" s="79"/>
      <c r="AF48" s="79"/>
      <c r="AG48" s="80"/>
      <c r="AH48" s="78">
        <v>0</v>
      </c>
      <c r="AI48" s="79"/>
      <c r="AJ48" s="79"/>
      <c r="AK48" s="79"/>
      <c r="AL48" s="80"/>
      <c r="AM48" s="78">
        <f t="shared" si="3"/>
        <v>834681</v>
      </c>
      <c r="AN48" s="79"/>
      <c r="AO48" s="79"/>
      <c r="AP48" s="79"/>
      <c r="AQ48" s="80"/>
      <c r="AR48" s="78" t="s">
        <v>171</v>
      </c>
      <c r="AS48" s="79"/>
      <c r="AT48" s="79"/>
      <c r="AU48" s="79"/>
      <c r="AV48" s="80"/>
      <c r="AW48" s="78">
        <f>AW49+AW51+AW52</f>
        <v>873339</v>
      </c>
      <c r="AX48" s="79"/>
      <c r="AY48" s="79"/>
      <c r="AZ48" s="79"/>
      <c r="BA48" s="80"/>
      <c r="BB48" s="78">
        <v>0</v>
      </c>
      <c r="BC48" s="79"/>
      <c r="BD48" s="79"/>
      <c r="BE48" s="79"/>
      <c r="BF48" s="80"/>
      <c r="BG48" s="43">
        <f t="shared" si="4"/>
        <v>873339</v>
      </c>
      <c r="BH48" s="43"/>
      <c r="BI48" s="43"/>
      <c r="BJ48" s="43"/>
      <c r="BK48" s="43"/>
    </row>
    <row r="49" spans="1:78" s="25" customFormat="1" ht="31.5" customHeight="1" x14ac:dyDescent="0.25">
      <c r="A49" s="50">
        <v>25010100</v>
      </c>
      <c r="B49" s="51"/>
      <c r="C49" s="51"/>
      <c r="D49" s="52"/>
      <c r="E49" s="47" t="s">
        <v>173</v>
      </c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9"/>
      <c r="X49" s="78" t="s">
        <v>171</v>
      </c>
      <c r="Y49" s="79"/>
      <c r="Z49" s="79"/>
      <c r="AA49" s="79"/>
      <c r="AB49" s="80"/>
      <c r="AC49" s="78">
        <v>707726</v>
      </c>
      <c r="AD49" s="79"/>
      <c r="AE49" s="79"/>
      <c r="AF49" s="79"/>
      <c r="AG49" s="80"/>
      <c r="AH49" s="78">
        <v>0</v>
      </c>
      <c r="AI49" s="79"/>
      <c r="AJ49" s="79"/>
      <c r="AK49" s="79"/>
      <c r="AL49" s="80"/>
      <c r="AM49" s="78">
        <f t="shared" si="3"/>
        <v>707726</v>
      </c>
      <c r="AN49" s="79"/>
      <c r="AO49" s="79"/>
      <c r="AP49" s="79"/>
      <c r="AQ49" s="80"/>
      <c r="AR49" s="78" t="s">
        <v>171</v>
      </c>
      <c r="AS49" s="79"/>
      <c r="AT49" s="79"/>
      <c r="AU49" s="79"/>
      <c r="AV49" s="80"/>
      <c r="AW49" s="78">
        <v>740504</v>
      </c>
      <c r="AX49" s="79"/>
      <c r="AY49" s="79"/>
      <c r="AZ49" s="79"/>
      <c r="BA49" s="80"/>
      <c r="BB49" s="78">
        <v>0</v>
      </c>
      <c r="BC49" s="79"/>
      <c r="BD49" s="79"/>
      <c r="BE49" s="79"/>
      <c r="BF49" s="80"/>
      <c r="BG49" s="43">
        <f t="shared" si="4"/>
        <v>740504</v>
      </c>
      <c r="BH49" s="43"/>
      <c r="BI49" s="43"/>
      <c r="BJ49" s="43"/>
      <c r="BK49" s="43"/>
    </row>
    <row r="50" spans="1:78" s="25" customFormat="1" ht="33" customHeight="1" x14ac:dyDescent="0.25">
      <c r="A50" s="50">
        <v>25010200</v>
      </c>
      <c r="B50" s="51"/>
      <c r="C50" s="51"/>
      <c r="D50" s="52"/>
      <c r="E50" s="47" t="s">
        <v>253</v>
      </c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9"/>
      <c r="X50" s="78" t="s">
        <v>171</v>
      </c>
      <c r="Y50" s="79"/>
      <c r="Z50" s="79"/>
      <c r="AA50" s="79"/>
      <c r="AB50" s="80"/>
      <c r="AC50" s="78">
        <v>0</v>
      </c>
      <c r="AD50" s="79"/>
      <c r="AE50" s="79"/>
      <c r="AF50" s="79"/>
      <c r="AG50" s="80"/>
      <c r="AH50" s="78">
        <v>0</v>
      </c>
      <c r="AI50" s="79"/>
      <c r="AJ50" s="79"/>
      <c r="AK50" s="79"/>
      <c r="AL50" s="80"/>
      <c r="AM50" s="78">
        <f t="shared" si="3"/>
        <v>0</v>
      </c>
      <c r="AN50" s="79"/>
      <c r="AO50" s="79"/>
      <c r="AP50" s="79"/>
      <c r="AQ50" s="80"/>
      <c r="AR50" s="78" t="s">
        <v>171</v>
      </c>
      <c r="AS50" s="79"/>
      <c r="AT50" s="79"/>
      <c r="AU50" s="79"/>
      <c r="AV50" s="80"/>
      <c r="AW50" s="78">
        <v>0</v>
      </c>
      <c r="AX50" s="79"/>
      <c r="AY50" s="79"/>
      <c r="AZ50" s="79"/>
      <c r="BA50" s="80"/>
      <c r="BB50" s="78">
        <v>0</v>
      </c>
      <c r="BC50" s="79"/>
      <c r="BD50" s="79"/>
      <c r="BE50" s="79"/>
      <c r="BF50" s="80"/>
      <c r="BG50" s="43">
        <f t="shared" si="4"/>
        <v>0</v>
      </c>
      <c r="BH50" s="43"/>
      <c r="BI50" s="43"/>
      <c r="BJ50" s="43"/>
      <c r="BK50" s="43"/>
    </row>
    <row r="51" spans="1:78" s="25" customFormat="1" ht="43" customHeight="1" x14ac:dyDescent="0.25">
      <c r="A51" s="50">
        <v>25010300</v>
      </c>
      <c r="B51" s="51"/>
      <c r="C51" s="51"/>
      <c r="D51" s="52"/>
      <c r="E51" s="47" t="s">
        <v>174</v>
      </c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9"/>
      <c r="X51" s="78" t="s">
        <v>171</v>
      </c>
      <c r="Y51" s="79"/>
      <c r="Z51" s="79"/>
      <c r="AA51" s="79"/>
      <c r="AB51" s="80"/>
      <c r="AC51" s="78">
        <v>125407</v>
      </c>
      <c r="AD51" s="79"/>
      <c r="AE51" s="79"/>
      <c r="AF51" s="79"/>
      <c r="AG51" s="80"/>
      <c r="AH51" s="78">
        <v>0</v>
      </c>
      <c r="AI51" s="79"/>
      <c r="AJ51" s="79"/>
      <c r="AK51" s="79"/>
      <c r="AL51" s="80"/>
      <c r="AM51" s="78">
        <f t="shared" si="3"/>
        <v>125407</v>
      </c>
      <c r="AN51" s="79"/>
      <c r="AO51" s="79"/>
      <c r="AP51" s="79"/>
      <c r="AQ51" s="80"/>
      <c r="AR51" s="78" t="s">
        <v>171</v>
      </c>
      <c r="AS51" s="79"/>
      <c r="AT51" s="79"/>
      <c r="AU51" s="79"/>
      <c r="AV51" s="80"/>
      <c r="AW51" s="78">
        <v>131215</v>
      </c>
      <c r="AX51" s="79"/>
      <c r="AY51" s="79"/>
      <c r="AZ51" s="79"/>
      <c r="BA51" s="80"/>
      <c r="BB51" s="78">
        <v>0</v>
      </c>
      <c r="BC51" s="79"/>
      <c r="BD51" s="79"/>
      <c r="BE51" s="79"/>
      <c r="BF51" s="80"/>
      <c r="BG51" s="43">
        <f t="shared" si="4"/>
        <v>131215</v>
      </c>
      <c r="BH51" s="43"/>
      <c r="BI51" s="43"/>
      <c r="BJ51" s="43"/>
      <c r="BK51" s="43"/>
    </row>
    <row r="52" spans="1:78" s="25" customFormat="1" ht="30.5" customHeight="1" x14ac:dyDescent="0.25">
      <c r="A52" s="50">
        <v>25010400</v>
      </c>
      <c r="B52" s="51"/>
      <c r="C52" s="51"/>
      <c r="D52" s="52"/>
      <c r="E52" s="47" t="s">
        <v>254</v>
      </c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9"/>
      <c r="X52" s="78" t="s">
        <v>171</v>
      </c>
      <c r="Y52" s="79"/>
      <c r="Z52" s="79"/>
      <c r="AA52" s="79"/>
      <c r="AB52" s="80"/>
      <c r="AC52" s="78">
        <v>1548</v>
      </c>
      <c r="AD52" s="79"/>
      <c r="AE52" s="79"/>
      <c r="AF52" s="79"/>
      <c r="AG52" s="80"/>
      <c r="AH52" s="78">
        <v>0</v>
      </c>
      <c r="AI52" s="79"/>
      <c r="AJ52" s="79"/>
      <c r="AK52" s="79"/>
      <c r="AL52" s="80"/>
      <c r="AM52" s="78">
        <f t="shared" si="3"/>
        <v>1548</v>
      </c>
      <c r="AN52" s="79"/>
      <c r="AO52" s="79"/>
      <c r="AP52" s="79"/>
      <c r="AQ52" s="80"/>
      <c r="AR52" s="78" t="s">
        <v>171</v>
      </c>
      <c r="AS52" s="79"/>
      <c r="AT52" s="79"/>
      <c r="AU52" s="79"/>
      <c r="AV52" s="80"/>
      <c r="AW52" s="78">
        <v>1620</v>
      </c>
      <c r="AX52" s="79"/>
      <c r="AY52" s="79"/>
      <c r="AZ52" s="79"/>
      <c r="BA52" s="80"/>
      <c r="BB52" s="78">
        <v>0</v>
      </c>
      <c r="BC52" s="79"/>
      <c r="BD52" s="79"/>
      <c r="BE52" s="79"/>
      <c r="BF52" s="80"/>
      <c r="BG52" s="43">
        <f t="shared" si="4"/>
        <v>1620</v>
      </c>
      <c r="BH52" s="43"/>
      <c r="BI52" s="43"/>
      <c r="BJ52" s="43"/>
      <c r="BK52" s="43"/>
    </row>
    <row r="53" spans="1:78" s="25" customFormat="1" ht="23.5" customHeight="1" x14ac:dyDescent="0.25">
      <c r="A53" s="50">
        <v>25020100</v>
      </c>
      <c r="B53" s="51"/>
      <c r="C53" s="51"/>
      <c r="D53" s="52"/>
      <c r="E53" s="47" t="s">
        <v>255</v>
      </c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9"/>
      <c r="X53" s="78" t="s">
        <v>171</v>
      </c>
      <c r="Y53" s="79"/>
      <c r="Z53" s="79"/>
      <c r="AA53" s="79"/>
      <c r="AB53" s="80"/>
      <c r="AC53" s="78">
        <v>0</v>
      </c>
      <c r="AD53" s="79"/>
      <c r="AE53" s="79"/>
      <c r="AF53" s="79"/>
      <c r="AG53" s="80"/>
      <c r="AH53" s="78">
        <v>0</v>
      </c>
      <c r="AI53" s="79"/>
      <c r="AJ53" s="79"/>
      <c r="AK53" s="79"/>
      <c r="AL53" s="80"/>
      <c r="AM53" s="78">
        <f t="shared" si="3"/>
        <v>0</v>
      </c>
      <c r="AN53" s="79"/>
      <c r="AO53" s="79"/>
      <c r="AP53" s="79"/>
      <c r="AQ53" s="80"/>
      <c r="AR53" s="78" t="s">
        <v>171</v>
      </c>
      <c r="AS53" s="79"/>
      <c r="AT53" s="79"/>
      <c r="AU53" s="79"/>
      <c r="AV53" s="80"/>
      <c r="AW53" s="78">
        <v>0</v>
      </c>
      <c r="AX53" s="79"/>
      <c r="AY53" s="79"/>
      <c r="AZ53" s="79"/>
      <c r="BA53" s="80"/>
      <c r="BB53" s="78">
        <v>0</v>
      </c>
      <c r="BC53" s="79"/>
      <c r="BD53" s="79"/>
      <c r="BE53" s="79"/>
      <c r="BF53" s="80"/>
      <c r="BG53" s="43">
        <f t="shared" si="4"/>
        <v>0</v>
      </c>
      <c r="BH53" s="43"/>
      <c r="BI53" s="43"/>
      <c r="BJ53" s="43"/>
      <c r="BK53" s="43"/>
    </row>
    <row r="54" spans="1:78" s="25" customFormat="1" ht="32" customHeight="1" x14ac:dyDescent="0.25">
      <c r="A54" s="50"/>
      <c r="B54" s="51"/>
      <c r="C54" s="51"/>
      <c r="D54" s="52"/>
      <c r="E54" s="47" t="s">
        <v>175</v>
      </c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9"/>
      <c r="X54" s="78" t="s">
        <v>171</v>
      </c>
      <c r="Y54" s="79"/>
      <c r="Z54" s="79"/>
      <c r="AA54" s="79"/>
      <c r="AB54" s="80"/>
      <c r="AC54" s="78">
        <v>0</v>
      </c>
      <c r="AD54" s="79"/>
      <c r="AE54" s="79"/>
      <c r="AF54" s="79"/>
      <c r="AG54" s="80"/>
      <c r="AH54" s="78">
        <v>0</v>
      </c>
      <c r="AI54" s="79"/>
      <c r="AJ54" s="79"/>
      <c r="AK54" s="79"/>
      <c r="AL54" s="80"/>
      <c r="AM54" s="78">
        <f t="shared" si="3"/>
        <v>0</v>
      </c>
      <c r="AN54" s="79"/>
      <c r="AO54" s="79"/>
      <c r="AP54" s="79"/>
      <c r="AQ54" s="80"/>
      <c r="AR54" s="78" t="s">
        <v>171</v>
      </c>
      <c r="AS54" s="79"/>
      <c r="AT54" s="79"/>
      <c r="AU54" s="79"/>
      <c r="AV54" s="80"/>
      <c r="AW54" s="78">
        <v>0</v>
      </c>
      <c r="AX54" s="79"/>
      <c r="AY54" s="79"/>
      <c r="AZ54" s="79"/>
      <c r="BA54" s="80"/>
      <c r="BB54" s="78">
        <v>0</v>
      </c>
      <c r="BC54" s="79"/>
      <c r="BD54" s="79"/>
      <c r="BE54" s="79"/>
      <c r="BF54" s="80"/>
      <c r="BG54" s="43">
        <f t="shared" si="4"/>
        <v>0</v>
      </c>
      <c r="BH54" s="43"/>
      <c r="BI54" s="43"/>
      <c r="BJ54" s="43"/>
      <c r="BK54" s="43"/>
    </row>
    <row r="55" spans="1:78" s="25" customFormat="1" ht="32.5" customHeight="1" x14ac:dyDescent="0.25">
      <c r="A55" s="50">
        <v>602400</v>
      </c>
      <c r="B55" s="51"/>
      <c r="C55" s="51"/>
      <c r="D55" s="52"/>
      <c r="E55" s="47" t="s">
        <v>176</v>
      </c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9"/>
      <c r="X55" s="78" t="s">
        <v>171</v>
      </c>
      <c r="Y55" s="79"/>
      <c r="Z55" s="79"/>
      <c r="AA55" s="79"/>
      <c r="AB55" s="80"/>
      <c r="AC55" s="78">
        <v>0</v>
      </c>
      <c r="AD55" s="79"/>
      <c r="AE55" s="79"/>
      <c r="AF55" s="79"/>
      <c r="AG55" s="80"/>
      <c r="AH55" s="78">
        <v>0</v>
      </c>
      <c r="AI55" s="79"/>
      <c r="AJ55" s="79"/>
      <c r="AK55" s="79"/>
      <c r="AL55" s="80"/>
      <c r="AM55" s="78">
        <f t="shared" si="3"/>
        <v>0</v>
      </c>
      <c r="AN55" s="79"/>
      <c r="AO55" s="79"/>
      <c r="AP55" s="79"/>
      <c r="AQ55" s="80"/>
      <c r="AR55" s="78" t="s">
        <v>171</v>
      </c>
      <c r="AS55" s="79"/>
      <c r="AT55" s="79"/>
      <c r="AU55" s="79"/>
      <c r="AV55" s="80"/>
      <c r="AW55" s="78">
        <v>0</v>
      </c>
      <c r="AX55" s="79"/>
      <c r="AY55" s="79"/>
      <c r="AZ55" s="79"/>
      <c r="BA55" s="80"/>
      <c r="BB55" s="78">
        <v>0</v>
      </c>
      <c r="BC55" s="79"/>
      <c r="BD55" s="79"/>
      <c r="BE55" s="79"/>
      <c r="BF55" s="80"/>
      <c r="BG55" s="43">
        <f t="shared" si="4"/>
        <v>0</v>
      </c>
      <c r="BH55" s="43"/>
      <c r="BI55" s="43"/>
      <c r="BJ55" s="43"/>
      <c r="BK55" s="43"/>
    </row>
    <row r="56" spans="1:78" s="6" customFormat="1" ht="18.5" customHeight="1" x14ac:dyDescent="0.25">
      <c r="A56" s="102"/>
      <c r="B56" s="83"/>
      <c r="C56" s="83"/>
      <c r="D56" s="84"/>
      <c r="E56" s="60" t="s">
        <v>145</v>
      </c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2"/>
      <c r="X56" s="129">
        <v>64420627</v>
      </c>
      <c r="Y56" s="130"/>
      <c r="Z56" s="130"/>
      <c r="AA56" s="130"/>
      <c r="AB56" s="131"/>
      <c r="AC56" s="129">
        <f>AC48</f>
        <v>834681</v>
      </c>
      <c r="AD56" s="130"/>
      <c r="AE56" s="130"/>
      <c r="AF56" s="130"/>
      <c r="AG56" s="131"/>
      <c r="AH56" s="129">
        <v>0</v>
      </c>
      <c r="AI56" s="130"/>
      <c r="AJ56" s="130"/>
      <c r="AK56" s="130"/>
      <c r="AL56" s="131"/>
      <c r="AM56" s="129">
        <f t="shared" si="3"/>
        <v>65255308</v>
      </c>
      <c r="AN56" s="130"/>
      <c r="AO56" s="130"/>
      <c r="AP56" s="130"/>
      <c r="AQ56" s="131"/>
      <c r="AR56" s="129">
        <v>67661027</v>
      </c>
      <c r="AS56" s="130"/>
      <c r="AT56" s="130"/>
      <c r="AU56" s="130"/>
      <c r="AV56" s="131"/>
      <c r="AW56" s="129">
        <f>AW48</f>
        <v>873339</v>
      </c>
      <c r="AX56" s="130"/>
      <c r="AY56" s="130"/>
      <c r="AZ56" s="130"/>
      <c r="BA56" s="131"/>
      <c r="BB56" s="129">
        <v>0</v>
      </c>
      <c r="BC56" s="130"/>
      <c r="BD56" s="130"/>
      <c r="BE56" s="130"/>
      <c r="BF56" s="131"/>
      <c r="BG56" s="64">
        <f t="shared" si="4"/>
        <v>68534366</v>
      </c>
      <c r="BH56" s="64"/>
      <c r="BI56" s="64"/>
      <c r="BJ56" s="64"/>
      <c r="BK56" s="64"/>
    </row>
    <row r="57" spans="1:78" s="4" customFormat="1" ht="12.75" customHeight="1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</row>
    <row r="58" spans="1:78" hidden="1" x14ac:dyDescent="0.25"/>
    <row r="59" spans="1:78" s="3" customFormat="1" ht="14.25" customHeight="1" x14ac:dyDescent="0.25">
      <c r="A59" s="115" t="s">
        <v>115</v>
      </c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/>
      <c r="AD59" s="115"/>
      <c r="AE59" s="115"/>
      <c r="AF59" s="115"/>
      <c r="AG59" s="115"/>
      <c r="AH59" s="115"/>
      <c r="AI59" s="115"/>
      <c r="AJ59" s="115"/>
      <c r="AK59" s="115"/>
      <c r="AL59" s="115"/>
      <c r="AM59" s="115"/>
      <c r="AN59" s="115"/>
      <c r="AO59" s="115"/>
      <c r="AP59" s="115"/>
      <c r="AQ59" s="115"/>
      <c r="AR59" s="115"/>
      <c r="AS59" s="115"/>
      <c r="AT59" s="115"/>
      <c r="AU59" s="115"/>
      <c r="AV59" s="115"/>
      <c r="AW59" s="115"/>
      <c r="AX59" s="115"/>
      <c r="AY59" s="115"/>
      <c r="AZ59" s="115"/>
      <c r="BA59" s="115"/>
      <c r="BB59" s="115"/>
      <c r="BC59" s="115"/>
      <c r="BD59" s="115"/>
      <c r="BE59" s="115"/>
      <c r="BF59" s="115"/>
      <c r="BG59" s="115"/>
      <c r="BH59" s="115"/>
      <c r="BI59" s="115"/>
      <c r="BJ59" s="115"/>
      <c r="BK59" s="115"/>
      <c r="BL59" s="115"/>
      <c r="BM59" s="115"/>
      <c r="BN59" s="115"/>
      <c r="BO59" s="115"/>
      <c r="BP59" s="115"/>
      <c r="BQ59" s="115"/>
      <c r="BR59" s="115"/>
      <c r="BS59" s="115"/>
      <c r="BT59" s="115"/>
      <c r="BU59" s="115"/>
      <c r="BV59" s="115"/>
      <c r="BW59" s="115"/>
      <c r="BX59" s="115"/>
      <c r="BY59" s="115"/>
      <c r="BZ59" s="9"/>
    </row>
    <row r="60" spans="1:78" ht="14.25" customHeight="1" x14ac:dyDescent="0.25">
      <c r="A60" s="115" t="s">
        <v>225</v>
      </c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15"/>
      <c r="AI60" s="115"/>
      <c r="AJ60" s="115"/>
      <c r="AK60" s="115"/>
      <c r="AL60" s="115"/>
      <c r="AM60" s="115"/>
      <c r="AN60" s="115"/>
      <c r="AO60" s="115"/>
      <c r="AP60" s="115"/>
      <c r="AQ60" s="115"/>
      <c r="AR60" s="115"/>
      <c r="AS60" s="115"/>
      <c r="AT60" s="115"/>
      <c r="AU60" s="115"/>
      <c r="AV60" s="115"/>
      <c r="AW60" s="115"/>
      <c r="AX60" s="115"/>
      <c r="AY60" s="115"/>
      <c r="AZ60" s="115"/>
      <c r="BA60" s="115"/>
      <c r="BB60" s="115"/>
      <c r="BC60" s="115"/>
      <c r="BD60" s="115"/>
      <c r="BE60" s="115"/>
      <c r="BF60" s="115"/>
      <c r="BG60" s="115"/>
      <c r="BH60" s="115"/>
      <c r="BI60" s="115"/>
      <c r="BJ60" s="115"/>
      <c r="BK60" s="115"/>
      <c r="BL60" s="115"/>
      <c r="BM60" s="115"/>
      <c r="BN60" s="115"/>
      <c r="BO60" s="115"/>
      <c r="BP60" s="115"/>
      <c r="BQ60" s="115"/>
      <c r="BR60" s="115"/>
      <c r="BS60" s="115"/>
      <c r="BT60" s="115"/>
      <c r="BU60" s="115"/>
      <c r="BV60" s="115"/>
      <c r="BW60" s="115"/>
      <c r="BX60" s="115"/>
      <c r="BY60" s="115"/>
    </row>
    <row r="61" spans="1:78" ht="15" customHeight="1" x14ac:dyDescent="0.25">
      <c r="A61" s="150" t="s">
        <v>213</v>
      </c>
      <c r="B61" s="150"/>
      <c r="C61" s="150"/>
      <c r="D61" s="150"/>
      <c r="E61" s="150"/>
      <c r="F61" s="150"/>
      <c r="G61" s="150"/>
      <c r="H61" s="150"/>
      <c r="I61" s="150"/>
      <c r="J61" s="150"/>
      <c r="K61" s="150"/>
      <c r="L61" s="150"/>
      <c r="M61" s="150"/>
      <c r="N61" s="150"/>
      <c r="O61" s="150"/>
      <c r="P61" s="150"/>
      <c r="Q61" s="150"/>
      <c r="R61" s="150"/>
      <c r="S61" s="150"/>
      <c r="T61" s="150"/>
      <c r="U61" s="150"/>
      <c r="V61" s="150"/>
      <c r="W61" s="150"/>
      <c r="X61" s="150"/>
      <c r="Y61" s="150"/>
      <c r="Z61" s="150"/>
      <c r="AA61" s="150"/>
      <c r="AB61" s="150"/>
      <c r="AC61" s="150"/>
      <c r="AD61" s="150"/>
      <c r="AE61" s="150"/>
      <c r="AF61" s="150"/>
      <c r="AG61" s="150"/>
      <c r="AH61" s="150"/>
      <c r="AI61" s="150"/>
      <c r="AJ61" s="150"/>
      <c r="AK61" s="150"/>
      <c r="AL61" s="150"/>
      <c r="AM61" s="150"/>
      <c r="AN61" s="150"/>
      <c r="AO61" s="150"/>
      <c r="AP61" s="150"/>
      <c r="AQ61" s="150"/>
      <c r="AR61" s="150"/>
      <c r="AS61" s="150"/>
      <c r="AT61" s="150"/>
      <c r="AU61" s="150"/>
      <c r="AV61" s="150"/>
      <c r="AW61" s="150"/>
      <c r="AX61" s="150"/>
      <c r="AY61" s="150"/>
      <c r="AZ61" s="150"/>
      <c r="BA61" s="150"/>
      <c r="BB61" s="150"/>
      <c r="BC61" s="150"/>
      <c r="BD61" s="150"/>
      <c r="BE61" s="150"/>
      <c r="BF61" s="150"/>
      <c r="BG61" s="150"/>
      <c r="BH61" s="150"/>
      <c r="BI61" s="150"/>
      <c r="BJ61" s="150"/>
      <c r="BK61" s="150"/>
      <c r="BL61" s="150"/>
      <c r="BM61" s="150"/>
      <c r="BN61" s="150"/>
      <c r="BO61" s="150"/>
      <c r="BP61" s="150"/>
      <c r="BQ61" s="150"/>
      <c r="BR61" s="150"/>
      <c r="BS61" s="150"/>
      <c r="BT61" s="150"/>
      <c r="BU61" s="150"/>
      <c r="BV61" s="150"/>
      <c r="BW61" s="150"/>
      <c r="BX61" s="150"/>
      <c r="BY61" s="150"/>
    </row>
    <row r="62" spans="1:78" s="30" customFormat="1" ht="23.15" customHeight="1" x14ac:dyDescent="0.25">
      <c r="A62" s="177" t="s">
        <v>116</v>
      </c>
      <c r="B62" s="178"/>
      <c r="C62" s="178"/>
      <c r="D62" s="179"/>
      <c r="E62" s="95" t="s">
        <v>19</v>
      </c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9" t="s">
        <v>214</v>
      </c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1"/>
      <c r="AN62" s="99" t="s">
        <v>217</v>
      </c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0"/>
      <c r="BD62" s="100"/>
      <c r="BE62" s="100"/>
      <c r="BF62" s="101"/>
      <c r="BG62" s="99" t="s">
        <v>224</v>
      </c>
      <c r="BH62" s="100"/>
      <c r="BI62" s="100"/>
      <c r="BJ62" s="100"/>
      <c r="BK62" s="100"/>
      <c r="BL62" s="100"/>
      <c r="BM62" s="100"/>
      <c r="BN62" s="100"/>
      <c r="BO62" s="100"/>
      <c r="BP62" s="100"/>
      <c r="BQ62" s="100"/>
      <c r="BR62" s="100"/>
      <c r="BS62" s="100"/>
      <c r="BT62" s="100"/>
      <c r="BU62" s="100"/>
      <c r="BV62" s="100"/>
      <c r="BW62" s="100"/>
      <c r="BX62" s="100"/>
      <c r="BY62" s="101"/>
    </row>
    <row r="63" spans="1:78" s="30" customFormat="1" ht="34.5" customHeight="1" x14ac:dyDescent="0.25">
      <c r="A63" s="180"/>
      <c r="B63" s="181"/>
      <c r="C63" s="181"/>
      <c r="D63" s="182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9" t="s">
        <v>4</v>
      </c>
      <c r="V63" s="100"/>
      <c r="W63" s="100"/>
      <c r="X63" s="100"/>
      <c r="Y63" s="101"/>
      <c r="Z63" s="99" t="s">
        <v>3</v>
      </c>
      <c r="AA63" s="100"/>
      <c r="AB63" s="100"/>
      <c r="AC63" s="100"/>
      <c r="AD63" s="101"/>
      <c r="AE63" s="99" t="s">
        <v>114</v>
      </c>
      <c r="AF63" s="100"/>
      <c r="AG63" s="100"/>
      <c r="AH63" s="101"/>
      <c r="AI63" s="99" t="s">
        <v>5</v>
      </c>
      <c r="AJ63" s="100"/>
      <c r="AK63" s="100"/>
      <c r="AL63" s="100"/>
      <c r="AM63" s="101"/>
      <c r="AN63" s="99" t="s">
        <v>4</v>
      </c>
      <c r="AO63" s="100"/>
      <c r="AP63" s="100"/>
      <c r="AQ63" s="100"/>
      <c r="AR63" s="101"/>
      <c r="AS63" s="99" t="s">
        <v>3</v>
      </c>
      <c r="AT63" s="100"/>
      <c r="AU63" s="100"/>
      <c r="AV63" s="100"/>
      <c r="AW63" s="101"/>
      <c r="AX63" s="99" t="s">
        <v>114</v>
      </c>
      <c r="AY63" s="100"/>
      <c r="AZ63" s="100"/>
      <c r="BA63" s="101"/>
      <c r="BB63" s="99" t="s">
        <v>94</v>
      </c>
      <c r="BC63" s="100"/>
      <c r="BD63" s="100"/>
      <c r="BE63" s="100"/>
      <c r="BF63" s="101"/>
      <c r="BG63" s="99" t="s">
        <v>4</v>
      </c>
      <c r="BH63" s="100"/>
      <c r="BI63" s="100"/>
      <c r="BJ63" s="100"/>
      <c r="BK63" s="101"/>
      <c r="BL63" s="99" t="s">
        <v>3</v>
      </c>
      <c r="BM63" s="100"/>
      <c r="BN63" s="100"/>
      <c r="BO63" s="100"/>
      <c r="BP63" s="101"/>
      <c r="BQ63" s="99" t="s">
        <v>114</v>
      </c>
      <c r="BR63" s="100"/>
      <c r="BS63" s="100"/>
      <c r="BT63" s="101"/>
      <c r="BU63" s="99" t="s">
        <v>95</v>
      </c>
      <c r="BV63" s="100"/>
      <c r="BW63" s="100"/>
      <c r="BX63" s="100"/>
      <c r="BY63" s="101"/>
    </row>
    <row r="64" spans="1:78" s="31" customFormat="1" ht="15" customHeight="1" x14ac:dyDescent="0.2">
      <c r="A64" s="86">
        <v>1</v>
      </c>
      <c r="B64" s="93"/>
      <c r="C64" s="93"/>
      <c r="D64" s="94"/>
      <c r="E64" s="86">
        <v>2</v>
      </c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4"/>
      <c r="U64" s="86">
        <v>3</v>
      </c>
      <c r="V64" s="93"/>
      <c r="W64" s="93"/>
      <c r="X64" s="93"/>
      <c r="Y64" s="94"/>
      <c r="Z64" s="86">
        <v>4</v>
      </c>
      <c r="AA64" s="93"/>
      <c r="AB64" s="93"/>
      <c r="AC64" s="93"/>
      <c r="AD64" s="94"/>
      <c r="AE64" s="86">
        <v>5</v>
      </c>
      <c r="AF64" s="93"/>
      <c r="AG64" s="93"/>
      <c r="AH64" s="94"/>
      <c r="AI64" s="86">
        <v>6</v>
      </c>
      <c r="AJ64" s="93"/>
      <c r="AK64" s="93"/>
      <c r="AL64" s="93"/>
      <c r="AM64" s="94"/>
      <c r="AN64" s="86">
        <v>7</v>
      </c>
      <c r="AO64" s="93"/>
      <c r="AP64" s="93"/>
      <c r="AQ64" s="93"/>
      <c r="AR64" s="94"/>
      <c r="AS64" s="86">
        <v>8</v>
      </c>
      <c r="AT64" s="93"/>
      <c r="AU64" s="93"/>
      <c r="AV64" s="93"/>
      <c r="AW64" s="94"/>
      <c r="AX64" s="86">
        <v>9</v>
      </c>
      <c r="AY64" s="93"/>
      <c r="AZ64" s="93"/>
      <c r="BA64" s="94"/>
      <c r="BB64" s="86">
        <v>10</v>
      </c>
      <c r="BC64" s="93"/>
      <c r="BD64" s="93"/>
      <c r="BE64" s="93"/>
      <c r="BF64" s="94"/>
      <c r="BG64" s="86">
        <v>11</v>
      </c>
      <c r="BH64" s="93"/>
      <c r="BI64" s="93"/>
      <c r="BJ64" s="93"/>
      <c r="BK64" s="94"/>
      <c r="BL64" s="86">
        <v>12</v>
      </c>
      <c r="BM64" s="93"/>
      <c r="BN64" s="93"/>
      <c r="BO64" s="93"/>
      <c r="BP64" s="94"/>
      <c r="BQ64" s="86">
        <v>13</v>
      </c>
      <c r="BR64" s="93"/>
      <c r="BS64" s="93"/>
      <c r="BT64" s="94"/>
      <c r="BU64" s="86">
        <v>14</v>
      </c>
      <c r="BV64" s="93"/>
      <c r="BW64" s="93"/>
      <c r="BX64" s="93"/>
      <c r="BY64" s="94"/>
    </row>
    <row r="65" spans="1:79" s="1" customFormat="1" ht="12.75" hidden="1" customHeight="1" x14ac:dyDescent="0.25">
      <c r="A65" s="135" t="s">
        <v>62</v>
      </c>
      <c r="B65" s="136"/>
      <c r="C65" s="136"/>
      <c r="D65" s="137"/>
      <c r="E65" s="135" t="s">
        <v>55</v>
      </c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7"/>
      <c r="U65" s="135" t="s">
        <v>63</v>
      </c>
      <c r="V65" s="136"/>
      <c r="W65" s="136"/>
      <c r="X65" s="136"/>
      <c r="Y65" s="137"/>
      <c r="Z65" s="135" t="s">
        <v>64</v>
      </c>
      <c r="AA65" s="136"/>
      <c r="AB65" s="136"/>
      <c r="AC65" s="136"/>
      <c r="AD65" s="137"/>
      <c r="AE65" s="135" t="s">
        <v>89</v>
      </c>
      <c r="AF65" s="136"/>
      <c r="AG65" s="136"/>
      <c r="AH65" s="137"/>
      <c r="AI65" s="138" t="s">
        <v>168</v>
      </c>
      <c r="AJ65" s="139"/>
      <c r="AK65" s="139"/>
      <c r="AL65" s="139"/>
      <c r="AM65" s="140"/>
      <c r="AN65" s="135" t="s">
        <v>65</v>
      </c>
      <c r="AO65" s="136"/>
      <c r="AP65" s="136"/>
      <c r="AQ65" s="136"/>
      <c r="AR65" s="137"/>
      <c r="AS65" s="135" t="s">
        <v>66</v>
      </c>
      <c r="AT65" s="136"/>
      <c r="AU65" s="136"/>
      <c r="AV65" s="136"/>
      <c r="AW65" s="137"/>
      <c r="AX65" s="135" t="s">
        <v>90</v>
      </c>
      <c r="AY65" s="136"/>
      <c r="AZ65" s="136"/>
      <c r="BA65" s="137"/>
      <c r="BB65" s="138" t="s">
        <v>168</v>
      </c>
      <c r="BC65" s="139"/>
      <c r="BD65" s="139"/>
      <c r="BE65" s="139"/>
      <c r="BF65" s="140"/>
      <c r="BG65" s="135" t="s">
        <v>56</v>
      </c>
      <c r="BH65" s="136"/>
      <c r="BI65" s="136"/>
      <c r="BJ65" s="136"/>
      <c r="BK65" s="137"/>
      <c r="BL65" s="135" t="s">
        <v>57</v>
      </c>
      <c r="BM65" s="136"/>
      <c r="BN65" s="136"/>
      <c r="BO65" s="136"/>
      <c r="BP65" s="137"/>
      <c r="BQ65" s="135" t="s">
        <v>91</v>
      </c>
      <c r="BR65" s="136"/>
      <c r="BS65" s="136"/>
      <c r="BT65" s="137"/>
      <c r="BU65" s="138" t="s">
        <v>168</v>
      </c>
      <c r="BV65" s="139"/>
      <c r="BW65" s="139"/>
      <c r="BX65" s="139"/>
      <c r="BY65" s="140"/>
      <c r="CA65" t="s">
        <v>25</v>
      </c>
    </row>
    <row r="66" spans="1:79" s="25" customFormat="1" ht="12.75" customHeight="1" x14ac:dyDescent="0.25">
      <c r="A66" s="50">
        <v>2111</v>
      </c>
      <c r="B66" s="51"/>
      <c r="C66" s="51"/>
      <c r="D66" s="52"/>
      <c r="E66" s="47" t="s">
        <v>177</v>
      </c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9"/>
      <c r="U66" s="78">
        <v>40629585</v>
      </c>
      <c r="V66" s="79"/>
      <c r="W66" s="79"/>
      <c r="X66" s="79"/>
      <c r="Y66" s="80"/>
      <c r="Z66" s="78">
        <v>682038.04</v>
      </c>
      <c r="AA66" s="79"/>
      <c r="AB66" s="79"/>
      <c r="AC66" s="79"/>
      <c r="AD66" s="80"/>
      <c r="AE66" s="78">
        <v>0</v>
      </c>
      <c r="AF66" s="79"/>
      <c r="AG66" s="79"/>
      <c r="AH66" s="80"/>
      <c r="AI66" s="78">
        <f t="shared" ref="AI66:AI85" si="5">IF(ISNUMBER(U66),U66,0)+IF(ISNUMBER(Z66),Z66,0)</f>
        <v>41311623.039999999</v>
      </c>
      <c r="AJ66" s="79"/>
      <c r="AK66" s="79"/>
      <c r="AL66" s="79"/>
      <c r="AM66" s="80"/>
      <c r="AN66" s="78">
        <v>41781765</v>
      </c>
      <c r="AO66" s="79"/>
      <c r="AP66" s="79"/>
      <c r="AQ66" s="79"/>
      <c r="AR66" s="80"/>
      <c r="AS66" s="78">
        <v>784780</v>
      </c>
      <c r="AT66" s="79"/>
      <c r="AU66" s="79"/>
      <c r="AV66" s="79"/>
      <c r="AW66" s="80"/>
      <c r="AX66" s="78">
        <v>0</v>
      </c>
      <c r="AY66" s="79"/>
      <c r="AZ66" s="79"/>
      <c r="BA66" s="80"/>
      <c r="BB66" s="78">
        <f t="shared" ref="BB66:BB85" si="6">IF(ISNUMBER(AN66),AN66,0)+IF(ISNUMBER(AS66),AS66,0)</f>
        <v>42566545</v>
      </c>
      <c r="BC66" s="79"/>
      <c r="BD66" s="79"/>
      <c r="BE66" s="79"/>
      <c r="BF66" s="80"/>
      <c r="BG66" s="78">
        <v>45541127</v>
      </c>
      <c r="BH66" s="79"/>
      <c r="BI66" s="79"/>
      <c r="BJ66" s="79"/>
      <c r="BK66" s="80"/>
      <c r="BL66" s="78">
        <f>242165+263200</f>
        <v>505365</v>
      </c>
      <c r="BM66" s="79"/>
      <c r="BN66" s="79"/>
      <c r="BO66" s="79"/>
      <c r="BP66" s="80"/>
      <c r="BQ66" s="78">
        <v>0</v>
      </c>
      <c r="BR66" s="79"/>
      <c r="BS66" s="79"/>
      <c r="BT66" s="80"/>
      <c r="BU66" s="78">
        <f t="shared" ref="BU66:BU85" si="7">IF(ISNUMBER(BG66),BG66,0)+IF(ISNUMBER(BL66),BL66,0)</f>
        <v>46046492</v>
      </c>
      <c r="BV66" s="79"/>
      <c r="BW66" s="79"/>
      <c r="BX66" s="79"/>
      <c r="BY66" s="80"/>
      <c r="CA66" s="25" t="s">
        <v>26</v>
      </c>
    </row>
    <row r="67" spans="1:79" s="25" customFormat="1" ht="12.75" customHeight="1" x14ac:dyDescent="0.25">
      <c r="A67" s="50">
        <v>2120</v>
      </c>
      <c r="B67" s="51"/>
      <c r="C67" s="51"/>
      <c r="D67" s="52"/>
      <c r="E67" s="47" t="s">
        <v>178</v>
      </c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9"/>
      <c r="U67" s="78">
        <v>8574662</v>
      </c>
      <c r="V67" s="79"/>
      <c r="W67" s="79"/>
      <c r="X67" s="79"/>
      <c r="Y67" s="80"/>
      <c r="Z67" s="78">
        <v>137232.01</v>
      </c>
      <c r="AA67" s="79"/>
      <c r="AB67" s="79"/>
      <c r="AC67" s="79"/>
      <c r="AD67" s="80"/>
      <c r="AE67" s="78">
        <v>0</v>
      </c>
      <c r="AF67" s="79"/>
      <c r="AG67" s="79"/>
      <c r="AH67" s="80"/>
      <c r="AI67" s="78">
        <f t="shared" si="5"/>
        <v>8711894.0099999998</v>
      </c>
      <c r="AJ67" s="79"/>
      <c r="AK67" s="79"/>
      <c r="AL67" s="79"/>
      <c r="AM67" s="80"/>
      <c r="AN67" s="78">
        <v>8891960</v>
      </c>
      <c r="AO67" s="79"/>
      <c r="AP67" s="79"/>
      <c r="AQ67" s="79"/>
      <c r="AR67" s="80"/>
      <c r="AS67" s="78">
        <v>189941</v>
      </c>
      <c r="AT67" s="79"/>
      <c r="AU67" s="79"/>
      <c r="AV67" s="79"/>
      <c r="AW67" s="80"/>
      <c r="AX67" s="78">
        <v>0</v>
      </c>
      <c r="AY67" s="79"/>
      <c r="AZ67" s="79"/>
      <c r="BA67" s="80"/>
      <c r="BB67" s="78">
        <f t="shared" si="6"/>
        <v>9081901</v>
      </c>
      <c r="BC67" s="79"/>
      <c r="BD67" s="79"/>
      <c r="BE67" s="79"/>
      <c r="BF67" s="80"/>
      <c r="BG67" s="78">
        <v>9601386</v>
      </c>
      <c r="BH67" s="79"/>
      <c r="BI67" s="79"/>
      <c r="BJ67" s="79"/>
      <c r="BK67" s="80"/>
      <c r="BL67" s="78">
        <f>53276+57904</f>
        <v>111180</v>
      </c>
      <c r="BM67" s="79"/>
      <c r="BN67" s="79"/>
      <c r="BO67" s="79"/>
      <c r="BP67" s="80"/>
      <c r="BQ67" s="78">
        <v>0</v>
      </c>
      <c r="BR67" s="79"/>
      <c r="BS67" s="79"/>
      <c r="BT67" s="80"/>
      <c r="BU67" s="78">
        <f t="shared" si="7"/>
        <v>9712566</v>
      </c>
      <c r="BV67" s="79"/>
      <c r="BW67" s="79"/>
      <c r="BX67" s="79"/>
      <c r="BY67" s="80"/>
    </row>
    <row r="68" spans="1:79" s="25" customFormat="1" ht="12.75" customHeight="1" x14ac:dyDescent="0.25">
      <c r="A68" s="50">
        <v>2210</v>
      </c>
      <c r="B68" s="51"/>
      <c r="C68" s="51"/>
      <c r="D68" s="52"/>
      <c r="E68" s="47" t="s">
        <v>179</v>
      </c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9"/>
      <c r="U68" s="78">
        <v>1182140</v>
      </c>
      <c r="V68" s="79"/>
      <c r="W68" s="79"/>
      <c r="X68" s="79"/>
      <c r="Y68" s="80"/>
      <c r="Z68" s="78">
        <v>236503</v>
      </c>
      <c r="AA68" s="79"/>
      <c r="AB68" s="79"/>
      <c r="AC68" s="79"/>
      <c r="AD68" s="80"/>
      <c r="AE68" s="78">
        <v>0</v>
      </c>
      <c r="AF68" s="79"/>
      <c r="AG68" s="79"/>
      <c r="AH68" s="80"/>
      <c r="AI68" s="78">
        <f t="shared" si="5"/>
        <v>1418643</v>
      </c>
      <c r="AJ68" s="79"/>
      <c r="AK68" s="79"/>
      <c r="AL68" s="79"/>
      <c r="AM68" s="80"/>
      <c r="AN68" s="78">
        <v>2316803</v>
      </c>
      <c r="AO68" s="79"/>
      <c r="AP68" s="79"/>
      <c r="AQ68" s="79"/>
      <c r="AR68" s="80"/>
      <c r="AS68" s="78">
        <v>144982</v>
      </c>
      <c r="AT68" s="79"/>
      <c r="AU68" s="79"/>
      <c r="AV68" s="79"/>
      <c r="AW68" s="80"/>
      <c r="AX68" s="78">
        <v>0</v>
      </c>
      <c r="AY68" s="79"/>
      <c r="AZ68" s="79"/>
      <c r="BA68" s="80"/>
      <c r="BB68" s="78">
        <f t="shared" si="6"/>
        <v>2461785</v>
      </c>
      <c r="BC68" s="79"/>
      <c r="BD68" s="79"/>
      <c r="BE68" s="79"/>
      <c r="BF68" s="80"/>
      <c r="BG68" s="78">
        <v>1038781</v>
      </c>
      <c r="BH68" s="79"/>
      <c r="BI68" s="79"/>
      <c r="BJ68" s="79"/>
      <c r="BK68" s="80"/>
      <c r="BL68" s="78">
        <f>145568+54211</f>
        <v>199779</v>
      </c>
      <c r="BM68" s="79"/>
      <c r="BN68" s="79"/>
      <c r="BO68" s="79"/>
      <c r="BP68" s="80"/>
      <c r="BQ68" s="78">
        <v>0</v>
      </c>
      <c r="BR68" s="79"/>
      <c r="BS68" s="79"/>
      <c r="BT68" s="80"/>
      <c r="BU68" s="78">
        <f t="shared" si="7"/>
        <v>1238560</v>
      </c>
      <c r="BV68" s="79"/>
      <c r="BW68" s="79"/>
      <c r="BX68" s="79"/>
      <c r="BY68" s="80"/>
    </row>
    <row r="69" spans="1:79" s="25" customFormat="1" ht="12.75" customHeight="1" x14ac:dyDescent="0.25">
      <c r="A69" s="50">
        <v>2220</v>
      </c>
      <c r="B69" s="51"/>
      <c r="C69" s="51"/>
      <c r="D69" s="52"/>
      <c r="E69" s="47" t="s">
        <v>256</v>
      </c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9"/>
      <c r="U69" s="78">
        <v>22210</v>
      </c>
      <c r="V69" s="79"/>
      <c r="W69" s="79"/>
      <c r="X69" s="79"/>
      <c r="Y69" s="80"/>
      <c r="Z69" s="78">
        <v>1050</v>
      </c>
      <c r="AA69" s="79"/>
      <c r="AB69" s="79"/>
      <c r="AC69" s="79"/>
      <c r="AD69" s="80"/>
      <c r="AE69" s="78">
        <v>0</v>
      </c>
      <c r="AF69" s="79"/>
      <c r="AG69" s="79"/>
      <c r="AH69" s="80"/>
      <c r="AI69" s="78">
        <f t="shared" si="5"/>
        <v>23260</v>
      </c>
      <c r="AJ69" s="79"/>
      <c r="AK69" s="79"/>
      <c r="AL69" s="79"/>
      <c r="AM69" s="80"/>
      <c r="AN69" s="78">
        <v>29140</v>
      </c>
      <c r="AO69" s="79"/>
      <c r="AP69" s="79"/>
      <c r="AQ69" s="79"/>
      <c r="AR69" s="80"/>
      <c r="AS69" s="78">
        <v>600</v>
      </c>
      <c r="AT69" s="79"/>
      <c r="AU69" s="79"/>
      <c r="AV69" s="79"/>
      <c r="AW69" s="80"/>
      <c r="AX69" s="78">
        <v>0</v>
      </c>
      <c r="AY69" s="79"/>
      <c r="AZ69" s="79"/>
      <c r="BA69" s="80"/>
      <c r="BB69" s="78">
        <f t="shared" si="6"/>
        <v>29740</v>
      </c>
      <c r="BC69" s="79"/>
      <c r="BD69" s="79"/>
      <c r="BE69" s="79"/>
      <c r="BF69" s="80"/>
      <c r="BG69" s="78">
        <v>29911</v>
      </c>
      <c r="BH69" s="79"/>
      <c r="BI69" s="79"/>
      <c r="BJ69" s="79"/>
      <c r="BK69" s="80"/>
      <c r="BL69" s="78">
        <v>500</v>
      </c>
      <c r="BM69" s="79"/>
      <c r="BN69" s="79"/>
      <c r="BO69" s="79"/>
      <c r="BP69" s="80"/>
      <c r="BQ69" s="78">
        <v>0</v>
      </c>
      <c r="BR69" s="79"/>
      <c r="BS69" s="79"/>
      <c r="BT69" s="80"/>
      <c r="BU69" s="78">
        <f t="shared" si="7"/>
        <v>30411</v>
      </c>
      <c r="BV69" s="79"/>
      <c r="BW69" s="79"/>
      <c r="BX69" s="79"/>
      <c r="BY69" s="80"/>
    </row>
    <row r="70" spans="1:79" s="25" customFormat="1" ht="12.75" customHeight="1" x14ac:dyDescent="0.25">
      <c r="A70" s="50">
        <v>2230</v>
      </c>
      <c r="B70" s="51"/>
      <c r="C70" s="51"/>
      <c r="D70" s="52"/>
      <c r="E70" s="47" t="s">
        <v>257</v>
      </c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9"/>
      <c r="U70" s="78">
        <v>0</v>
      </c>
      <c r="V70" s="79"/>
      <c r="W70" s="79"/>
      <c r="X70" s="79"/>
      <c r="Y70" s="80"/>
      <c r="Z70" s="78">
        <v>200938.6</v>
      </c>
      <c r="AA70" s="79"/>
      <c r="AB70" s="79"/>
      <c r="AC70" s="79"/>
      <c r="AD70" s="80"/>
      <c r="AE70" s="78">
        <v>0</v>
      </c>
      <c r="AF70" s="79"/>
      <c r="AG70" s="79"/>
      <c r="AH70" s="80"/>
      <c r="AI70" s="78">
        <f t="shared" si="5"/>
        <v>200938.6</v>
      </c>
      <c r="AJ70" s="79"/>
      <c r="AK70" s="79"/>
      <c r="AL70" s="79"/>
      <c r="AM70" s="80"/>
      <c r="AN70" s="78">
        <v>0</v>
      </c>
      <c r="AO70" s="79"/>
      <c r="AP70" s="79"/>
      <c r="AQ70" s="79"/>
      <c r="AR70" s="80"/>
      <c r="AS70" s="78">
        <v>0</v>
      </c>
      <c r="AT70" s="79"/>
      <c r="AU70" s="79"/>
      <c r="AV70" s="79"/>
      <c r="AW70" s="80"/>
      <c r="AX70" s="78">
        <v>0</v>
      </c>
      <c r="AY70" s="79"/>
      <c r="AZ70" s="79"/>
      <c r="BA70" s="80"/>
      <c r="BB70" s="78">
        <f t="shared" si="6"/>
        <v>0</v>
      </c>
      <c r="BC70" s="79"/>
      <c r="BD70" s="79"/>
      <c r="BE70" s="79"/>
      <c r="BF70" s="80"/>
      <c r="BG70" s="78">
        <v>0</v>
      </c>
      <c r="BH70" s="79"/>
      <c r="BI70" s="79"/>
      <c r="BJ70" s="79"/>
      <c r="BK70" s="80"/>
      <c r="BL70" s="78">
        <v>0</v>
      </c>
      <c r="BM70" s="79"/>
      <c r="BN70" s="79"/>
      <c r="BO70" s="79"/>
      <c r="BP70" s="80"/>
      <c r="BQ70" s="78">
        <v>0</v>
      </c>
      <c r="BR70" s="79"/>
      <c r="BS70" s="79"/>
      <c r="BT70" s="80"/>
      <c r="BU70" s="78">
        <f t="shared" si="7"/>
        <v>0</v>
      </c>
      <c r="BV70" s="79"/>
      <c r="BW70" s="79"/>
      <c r="BX70" s="79"/>
      <c r="BY70" s="80"/>
    </row>
    <row r="71" spans="1:79" s="25" customFormat="1" ht="12.75" customHeight="1" x14ac:dyDescent="0.25">
      <c r="A71" s="50">
        <v>2240</v>
      </c>
      <c r="B71" s="51"/>
      <c r="C71" s="51"/>
      <c r="D71" s="52"/>
      <c r="E71" s="47" t="s">
        <v>180</v>
      </c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9"/>
      <c r="U71" s="78">
        <v>2394848.62</v>
      </c>
      <c r="V71" s="79"/>
      <c r="W71" s="79"/>
      <c r="X71" s="79"/>
      <c r="Y71" s="80"/>
      <c r="Z71" s="78">
        <v>238426</v>
      </c>
      <c r="AA71" s="79"/>
      <c r="AB71" s="79"/>
      <c r="AC71" s="79"/>
      <c r="AD71" s="80"/>
      <c r="AE71" s="78">
        <v>0</v>
      </c>
      <c r="AF71" s="79"/>
      <c r="AG71" s="79"/>
      <c r="AH71" s="80"/>
      <c r="AI71" s="78">
        <f t="shared" si="5"/>
        <v>2633274.62</v>
      </c>
      <c r="AJ71" s="79"/>
      <c r="AK71" s="79"/>
      <c r="AL71" s="79"/>
      <c r="AM71" s="80"/>
      <c r="AN71" s="78">
        <v>4624032</v>
      </c>
      <c r="AO71" s="79"/>
      <c r="AP71" s="79"/>
      <c r="AQ71" s="79"/>
      <c r="AR71" s="80"/>
      <c r="AS71" s="78">
        <v>170659</v>
      </c>
      <c r="AT71" s="79"/>
      <c r="AU71" s="79"/>
      <c r="AV71" s="79"/>
      <c r="AW71" s="80"/>
      <c r="AX71" s="78">
        <v>0</v>
      </c>
      <c r="AY71" s="79"/>
      <c r="AZ71" s="79"/>
      <c r="BA71" s="80"/>
      <c r="BB71" s="78">
        <f t="shared" si="6"/>
        <v>4794691</v>
      </c>
      <c r="BC71" s="79"/>
      <c r="BD71" s="79"/>
      <c r="BE71" s="79"/>
      <c r="BF71" s="80"/>
      <c r="BG71" s="78">
        <v>3529376</v>
      </c>
      <c r="BH71" s="79"/>
      <c r="BI71" s="79"/>
      <c r="BJ71" s="79"/>
      <c r="BK71" s="80"/>
      <c r="BL71" s="78">
        <f>129952+60855</f>
        <v>190807</v>
      </c>
      <c r="BM71" s="79"/>
      <c r="BN71" s="79"/>
      <c r="BO71" s="79"/>
      <c r="BP71" s="80"/>
      <c r="BQ71" s="78">
        <v>0</v>
      </c>
      <c r="BR71" s="79"/>
      <c r="BS71" s="79"/>
      <c r="BT71" s="80"/>
      <c r="BU71" s="78">
        <f t="shared" si="7"/>
        <v>3720183</v>
      </c>
      <c r="BV71" s="79"/>
      <c r="BW71" s="79"/>
      <c r="BX71" s="79"/>
      <c r="BY71" s="80"/>
    </row>
    <row r="72" spans="1:79" s="25" customFormat="1" ht="12.75" customHeight="1" x14ac:dyDescent="0.25">
      <c r="A72" s="50">
        <v>2250</v>
      </c>
      <c r="B72" s="51"/>
      <c r="C72" s="51"/>
      <c r="D72" s="52"/>
      <c r="E72" s="47" t="s">
        <v>258</v>
      </c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9"/>
      <c r="U72" s="78">
        <v>63130.080000000002</v>
      </c>
      <c r="V72" s="79"/>
      <c r="W72" s="79"/>
      <c r="X72" s="79"/>
      <c r="Y72" s="80"/>
      <c r="Z72" s="78">
        <v>0</v>
      </c>
      <c r="AA72" s="79"/>
      <c r="AB72" s="79"/>
      <c r="AC72" s="79"/>
      <c r="AD72" s="80"/>
      <c r="AE72" s="78">
        <v>0</v>
      </c>
      <c r="AF72" s="79"/>
      <c r="AG72" s="79"/>
      <c r="AH72" s="80"/>
      <c r="AI72" s="78">
        <f t="shared" si="5"/>
        <v>63130.080000000002</v>
      </c>
      <c r="AJ72" s="79"/>
      <c r="AK72" s="79"/>
      <c r="AL72" s="79"/>
      <c r="AM72" s="80"/>
      <c r="AN72" s="78">
        <v>386870</v>
      </c>
      <c r="AO72" s="79"/>
      <c r="AP72" s="79"/>
      <c r="AQ72" s="79"/>
      <c r="AR72" s="80"/>
      <c r="AS72" s="78">
        <v>10000</v>
      </c>
      <c r="AT72" s="79"/>
      <c r="AU72" s="79"/>
      <c r="AV72" s="79"/>
      <c r="AW72" s="80"/>
      <c r="AX72" s="78">
        <v>0</v>
      </c>
      <c r="AY72" s="79"/>
      <c r="AZ72" s="79"/>
      <c r="BA72" s="80"/>
      <c r="BB72" s="78">
        <f t="shared" si="6"/>
        <v>396870</v>
      </c>
      <c r="BC72" s="79"/>
      <c r="BD72" s="79"/>
      <c r="BE72" s="79"/>
      <c r="BF72" s="80"/>
      <c r="BG72" s="78">
        <v>347730</v>
      </c>
      <c r="BH72" s="79"/>
      <c r="BI72" s="79"/>
      <c r="BJ72" s="79"/>
      <c r="BK72" s="80"/>
      <c r="BL72" s="78">
        <v>5000</v>
      </c>
      <c r="BM72" s="79"/>
      <c r="BN72" s="79"/>
      <c r="BO72" s="79"/>
      <c r="BP72" s="80"/>
      <c r="BQ72" s="78">
        <v>0</v>
      </c>
      <c r="BR72" s="79"/>
      <c r="BS72" s="79"/>
      <c r="BT72" s="80"/>
      <c r="BU72" s="78">
        <f t="shared" si="7"/>
        <v>352730</v>
      </c>
      <c r="BV72" s="79"/>
      <c r="BW72" s="79"/>
      <c r="BX72" s="79"/>
      <c r="BY72" s="80"/>
    </row>
    <row r="73" spans="1:79" s="25" customFormat="1" ht="12.75" customHeight="1" x14ac:dyDescent="0.25">
      <c r="A73" s="50">
        <v>2271</v>
      </c>
      <c r="B73" s="51"/>
      <c r="C73" s="51"/>
      <c r="D73" s="52"/>
      <c r="E73" s="47" t="s">
        <v>181</v>
      </c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9"/>
      <c r="U73" s="78">
        <v>1358529.1</v>
      </c>
      <c r="V73" s="79"/>
      <c r="W73" s="79"/>
      <c r="X73" s="79"/>
      <c r="Y73" s="80"/>
      <c r="Z73" s="78">
        <v>60911</v>
      </c>
      <c r="AA73" s="79"/>
      <c r="AB73" s="79"/>
      <c r="AC73" s="79"/>
      <c r="AD73" s="80"/>
      <c r="AE73" s="78">
        <v>0</v>
      </c>
      <c r="AF73" s="79"/>
      <c r="AG73" s="79"/>
      <c r="AH73" s="80"/>
      <c r="AI73" s="78">
        <f t="shared" si="5"/>
        <v>1419440.1</v>
      </c>
      <c r="AJ73" s="79"/>
      <c r="AK73" s="79"/>
      <c r="AL73" s="79"/>
      <c r="AM73" s="80"/>
      <c r="AN73" s="78">
        <v>1526235</v>
      </c>
      <c r="AO73" s="79"/>
      <c r="AP73" s="79"/>
      <c r="AQ73" s="79"/>
      <c r="AR73" s="80"/>
      <c r="AS73" s="78">
        <v>126739</v>
      </c>
      <c r="AT73" s="79"/>
      <c r="AU73" s="79"/>
      <c r="AV73" s="79"/>
      <c r="AW73" s="80"/>
      <c r="AX73" s="78">
        <v>0</v>
      </c>
      <c r="AY73" s="79"/>
      <c r="AZ73" s="79"/>
      <c r="BA73" s="80"/>
      <c r="BB73" s="78">
        <f t="shared" si="6"/>
        <v>1652974</v>
      </c>
      <c r="BC73" s="79"/>
      <c r="BD73" s="79"/>
      <c r="BE73" s="79"/>
      <c r="BF73" s="80"/>
      <c r="BG73" s="78">
        <v>1468936</v>
      </c>
      <c r="BH73" s="79"/>
      <c r="BI73" s="79"/>
      <c r="BJ73" s="79"/>
      <c r="BK73" s="80"/>
      <c r="BL73" s="78">
        <f>87220+82000</f>
        <v>169220</v>
      </c>
      <c r="BM73" s="79"/>
      <c r="BN73" s="79"/>
      <c r="BO73" s="79"/>
      <c r="BP73" s="80"/>
      <c r="BQ73" s="78">
        <v>0</v>
      </c>
      <c r="BR73" s="79"/>
      <c r="BS73" s="79"/>
      <c r="BT73" s="80"/>
      <c r="BU73" s="78">
        <f t="shared" si="7"/>
        <v>1638156</v>
      </c>
      <c r="BV73" s="79"/>
      <c r="BW73" s="79"/>
      <c r="BX73" s="79"/>
      <c r="BY73" s="80"/>
    </row>
    <row r="74" spans="1:79" s="25" customFormat="1" ht="12.75" customHeight="1" x14ac:dyDescent="0.25">
      <c r="A74" s="50">
        <v>2272</v>
      </c>
      <c r="B74" s="51"/>
      <c r="C74" s="51"/>
      <c r="D74" s="52"/>
      <c r="E74" s="47" t="s">
        <v>182</v>
      </c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9"/>
      <c r="U74" s="78">
        <v>98408.63</v>
      </c>
      <c r="V74" s="79"/>
      <c r="W74" s="79"/>
      <c r="X74" s="79"/>
      <c r="Y74" s="80"/>
      <c r="Z74" s="78">
        <v>7993</v>
      </c>
      <c r="AA74" s="79"/>
      <c r="AB74" s="79"/>
      <c r="AC74" s="79"/>
      <c r="AD74" s="80"/>
      <c r="AE74" s="78">
        <v>0</v>
      </c>
      <c r="AF74" s="79"/>
      <c r="AG74" s="79"/>
      <c r="AH74" s="80"/>
      <c r="AI74" s="78">
        <f t="shared" si="5"/>
        <v>106401.63</v>
      </c>
      <c r="AJ74" s="79"/>
      <c r="AK74" s="79"/>
      <c r="AL74" s="79"/>
      <c r="AM74" s="80"/>
      <c r="AN74" s="78">
        <v>258198</v>
      </c>
      <c r="AO74" s="79"/>
      <c r="AP74" s="79"/>
      <c r="AQ74" s="79"/>
      <c r="AR74" s="80"/>
      <c r="AS74" s="78">
        <v>43012</v>
      </c>
      <c r="AT74" s="79"/>
      <c r="AU74" s="79"/>
      <c r="AV74" s="79"/>
      <c r="AW74" s="80"/>
      <c r="AX74" s="78">
        <v>0</v>
      </c>
      <c r="AY74" s="79"/>
      <c r="AZ74" s="79"/>
      <c r="BA74" s="80"/>
      <c r="BB74" s="78">
        <f t="shared" si="6"/>
        <v>301210</v>
      </c>
      <c r="BC74" s="79"/>
      <c r="BD74" s="79"/>
      <c r="BE74" s="79"/>
      <c r="BF74" s="80"/>
      <c r="BG74" s="78">
        <v>164632</v>
      </c>
      <c r="BH74" s="79"/>
      <c r="BI74" s="79"/>
      <c r="BJ74" s="79"/>
      <c r="BK74" s="80"/>
      <c r="BL74" s="78">
        <f>31812+11700</f>
        <v>43512</v>
      </c>
      <c r="BM74" s="79"/>
      <c r="BN74" s="79"/>
      <c r="BO74" s="79"/>
      <c r="BP74" s="80"/>
      <c r="BQ74" s="78">
        <v>0</v>
      </c>
      <c r="BR74" s="79"/>
      <c r="BS74" s="79"/>
      <c r="BT74" s="80"/>
      <c r="BU74" s="78">
        <f t="shared" si="7"/>
        <v>208144</v>
      </c>
      <c r="BV74" s="79"/>
      <c r="BW74" s="79"/>
      <c r="BX74" s="79"/>
      <c r="BY74" s="80"/>
    </row>
    <row r="75" spans="1:79" s="25" customFormat="1" ht="12.75" customHeight="1" x14ac:dyDescent="0.25">
      <c r="A75" s="50">
        <v>2273</v>
      </c>
      <c r="B75" s="51"/>
      <c r="C75" s="51"/>
      <c r="D75" s="52"/>
      <c r="E75" s="47" t="s">
        <v>183</v>
      </c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9"/>
      <c r="U75" s="78">
        <v>1096915.02</v>
      </c>
      <c r="V75" s="79"/>
      <c r="W75" s="79"/>
      <c r="X75" s="79"/>
      <c r="Y75" s="80"/>
      <c r="Z75" s="78">
        <v>27252</v>
      </c>
      <c r="AA75" s="79"/>
      <c r="AB75" s="79"/>
      <c r="AC75" s="79"/>
      <c r="AD75" s="80"/>
      <c r="AE75" s="78">
        <v>0</v>
      </c>
      <c r="AF75" s="79"/>
      <c r="AG75" s="79"/>
      <c r="AH75" s="80"/>
      <c r="AI75" s="78">
        <f t="shared" si="5"/>
        <v>1124167.02</v>
      </c>
      <c r="AJ75" s="79"/>
      <c r="AK75" s="79"/>
      <c r="AL75" s="79"/>
      <c r="AM75" s="80"/>
      <c r="AN75" s="78">
        <v>1723202</v>
      </c>
      <c r="AO75" s="79"/>
      <c r="AP75" s="79"/>
      <c r="AQ75" s="79"/>
      <c r="AR75" s="80"/>
      <c r="AS75" s="78">
        <v>81435</v>
      </c>
      <c r="AT75" s="79"/>
      <c r="AU75" s="79"/>
      <c r="AV75" s="79"/>
      <c r="AW75" s="80"/>
      <c r="AX75" s="78">
        <v>0</v>
      </c>
      <c r="AY75" s="79"/>
      <c r="AZ75" s="79"/>
      <c r="BA75" s="80"/>
      <c r="BB75" s="78">
        <f t="shared" si="6"/>
        <v>1804637</v>
      </c>
      <c r="BC75" s="79"/>
      <c r="BD75" s="79"/>
      <c r="BE75" s="79"/>
      <c r="BF75" s="80"/>
      <c r="BG75" s="78">
        <v>1257957</v>
      </c>
      <c r="BH75" s="79"/>
      <c r="BI75" s="79"/>
      <c r="BJ75" s="79"/>
      <c r="BK75" s="80"/>
      <c r="BL75" s="78">
        <f>49435+72450</f>
        <v>121885</v>
      </c>
      <c r="BM75" s="79"/>
      <c r="BN75" s="79"/>
      <c r="BO75" s="79"/>
      <c r="BP75" s="80"/>
      <c r="BQ75" s="78">
        <v>0</v>
      </c>
      <c r="BR75" s="79"/>
      <c r="BS75" s="79"/>
      <c r="BT75" s="80"/>
      <c r="BU75" s="78">
        <f t="shared" si="7"/>
        <v>1379842</v>
      </c>
      <c r="BV75" s="79"/>
      <c r="BW75" s="79"/>
      <c r="BX75" s="79"/>
      <c r="BY75" s="80"/>
    </row>
    <row r="76" spans="1:79" s="25" customFormat="1" ht="12.75" customHeight="1" x14ac:dyDescent="0.25">
      <c r="A76" s="50">
        <v>2274</v>
      </c>
      <c r="B76" s="51"/>
      <c r="C76" s="51"/>
      <c r="D76" s="52"/>
      <c r="E76" s="47" t="s">
        <v>259</v>
      </c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9"/>
      <c r="U76" s="78">
        <v>641984.1</v>
      </c>
      <c r="V76" s="79"/>
      <c r="W76" s="79"/>
      <c r="X76" s="79"/>
      <c r="Y76" s="80"/>
      <c r="Z76" s="78">
        <v>13142.11</v>
      </c>
      <c r="AA76" s="79"/>
      <c r="AB76" s="79"/>
      <c r="AC76" s="79"/>
      <c r="AD76" s="80"/>
      <c r="AE76" s="78">
        <v>0</v>
      </c>
      <c r="AF76" s="79"/>
      <c r="AG76" s="79"/>
      <c r="AH76" s="80"/>
      <c r="AI76" s="78">
        <f t="shared" si="5"/>
        <v>655126.21</v>
      </c>
      <c r="AJ76" s="79"/>
      <c r="AK76" s="79"/>
      <c r="AL76" s="79"/>
      <c r="AM76" s="80"/>
      <c r="AN76" s="78">
        <v>553400</v>
      </c>
      <c r="AO76" s="79"/>
      <c r="AP76" s="79"/>
      <c r="AQ76" s="79"/>
      <c r="AR76" s="80"/>
      <c r="AS76" s="78">
        <v>19094</v>
      </c>
      <c r="AT76" s="79"/>
      <c r="AU76" s="79"/>
      <c r="AV76" s="79"/>
      <c r="AW76" s="80"/>
      <c r="AX76" s="78">
        <v>0</v>
      </c>
      <c r="AY76" s="79"/>
      <c r="AZ76" s="79"/>
      <c r="BA76" s="80"/>
      <c r="BB76" s="78">
        <f t="shared" si="6"/>
        <v>572494</v>
      </c>
      <c r="BC76" s="79"/>
      <c r="BD76" s="79"/>
      <c r="BE76" s="79"/>
      <c r="BF76" s="80"/>
      <c r="BG76" s="78">
        <v>552333</v>
      </c>
      <c r="BH76" s="79"/>
      <c r="BI76" s="79"/>
      <c r="BJ76" s="79"/>
      <c r="BK76" s="80"/>
      <c r="BL76" s="78">
        <f>19094+5500</f>
        <v>24594</v>
      </c>
      <c r="BM76" s="79"/>
      <c r="BN76" s="79"/>
      <c r="BO76" s="79"/>
      <c r="BP76" s="80"/>
      <c r="BQ76" s="78">
        <v>0</v>
      </c>
      <c r="BR76" s="79"/>
      <c r="BS76" s="79"/>
      <c r="BT76" s="80"/>
      <c r="BU76" s="78">
        <f t="shared" si="7"/>
        <v>576927</v>
      </c>
      <c r="BV76" s="79"/>
      <c r="BW76" s="79"/>
      <c r="BX76" s="79"/>
      <c r="BY76" s="80"/>
    </row>
    <row r="77" spans="1:79" s="25" customFormat="1" ht="25" customHeight="1" x14ac:dyDescent="0.25">
      <c r="A77" s="50">
        <v>2275</v>
      </c>
      <c r="B77" s="51"/>
      <c r="C77" s="51"/>
      <c r="D77" s="52"/>
      <c r="E77" s="47" t="s">
        <v>184</v>
      </c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9"/>
      <c r="U77" s="78">
        <v>11121.6</v>
      </c>
      <c r="V77" s="79"/>
      <c r="W77" s="79"/>
      <c r="X77" s="79"/>
      <c r="Y77" s="80"/>
      <c r="Z77" s="78">
        <v>7789.67</v>
      </c>
      <c r="AA77" s="79"/>
      <c r="AB77" s="79"/>
      <c r="AC77" s="79"/>
      <c r="AD77" s="80"/>
      <c r="AE77" s="78">
        <v>0</v>
      </c>
      <c r="AF77" s="79"/>
      <c r="AG77" s="79"/>
      <c r="AH77" s="80"/>
      <c r="AI77" s="78">
        <f t="shared" si="5"/>
        <v>18911.27</v>
      </c>
      <c r="AJ77" s="79"/>
      <c r="AK77" s="79"/>
      <c r="AL77" s="79"/>
      <c r="AM77" s="80"/>
      <c r="AN77" s="78">
        <v>16354</v>
      </c>
      <c r="AO77" s="79"/>
      <c r="AP77" s="79"/>
      <c r="AQ77" s="79"/>
      <c r="AR77" s="80"/>
      <c r="AS77" s="78">
        <v>11000</v>
      </c>
      <c r="AT77" s="79"/>
      <c r="AU77" s="79"/>
      <c r="AV77" s="79"/>
      <c r="AW77" s="80"/>
      <c r="AX77" s="78">
        <v>0</v>
      </c>
      <c r="AY77" s="79"/>
      <c r="AZ77" s="79"/>
      <c r="BA77" s="80"/>
      <c r="BB77" s="78">
        <f t="shared" si="6"/>
        <v>27354</v>
      </c>
      <c r="BC77" s="79"/>
      <c r="BD77" s="79"/>
      <c r="BE77" s="79"/>
      <c r="BF77" s="80"/>
      <c r="BG77" s="78">
        <v>16022</v>
      </c>
      <c r="BH77" s="79"/>
      <c r="BI77" s="79"/>
      <c r="BJ77" s="79"/>
      <c r="BK77" s="80"/>
      <c r="BL77" s="78">
        <f>10000+2500</f>
        <v>12500</v>
      </c>
      <c r="BM77" s="79"/>
      <c r="BN77" s="79"/>
      <c r="BO77" s="79"/>
      <c r="BP77" s="80"/>
      <c r="BQ77" s="78">
        <v>0</v>
      </c>
      <c r="BR77" s="79"/>
      <c r="BS77" s="79"/>
      <c r="BT77" s="80"/>
      <c r="BU77" s="78">
        <f t="shared" si="7"/>
        <v>28522</v>
      </c>
      <c r="BV77" s="79"/>
      <c r="BW77" s="79"/>
      <c r="BX77" s="79"/>
      <c r="BY77" s="80"/>
    </row>
    <row r="78" spans="1:79" s="25" customFormat="1" ht="37.5" customHeight="1" x14ac:dyDescent="0.25">
      <c r="A78" s="50">
        <v>2282</v>
      </c>
      <c r="B78" s="51"/>
      <c r="C78" s="51"/>
      <c r="D78" s="52"/>
      <c r="E78" s="47" t="s">
        <v>185</v>
      </c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9"/>
      <c r="U78" s="78">
        <v>7646</v>
      </c>
      <c r="V78" s="79"/>
      <c r="W78" s="79"/>
      <c r="X78" s="79"/>
      <c r="Y78" s="80"/>
      <c r="Z78" s="78">
        <v>0</v>
      </c>
      <c r="AA78" s="79"/>
      <c r="AB78" s="79"/>
      <c r="AC78" s="79"/>
      <c r="AD78" s="80"/>
      <c r="AE78" s="78">
        <v>0</v>
      </c>
      <c r="AF78" s="79"/>
      <c r="AG78" s="79"/>
      <c r="AH78" s="80"/>
      <c r="AI78" s="78">
        <f t="shared" si="5"/>
        <v>7646</v>
      </c>
      <c r="AJ78" s="79"/>
      <c r="AK78" s="79"/>
      <c r="AL78" s="79"/>
      <c r="AM78" s="80"/>
      <c r="AN78" s="78">
        <v>15200</v>
      </c>
      <c r="AO78" s="79"/>
      <c r="AP78" s="79"/>
      <c r="AQ78" s="79"/>
      <c r="AR78" s="80"/>
      <c r="AS78" s="78">
        <v>0</v>
      </c>
      <c r="AT78" s="79"/>
      <c r="AU78" s="79"/>
      <c r="AV78" s="79"/>
      <c r="AW78" s="80"/>
      <c r="AX78" s="78">
        <v>0</v>
      </c>
      <c r="AY78" s="79"/>
      <c r="AZ78" s="79"/>
      <c r="BA78" s="80"/>
      <c r="BB78" s="78">
        <f t="shared" si="6"/>
        <v>15200</v>
      </c>
      <c r="BC78" s="79"/>
      <c r="BD78" s="79"/>
      <c r="BE78" s="79"/>
      <c r="BF78" s="80"/>
      <c r="BG78" s="78">
        <v>12280</v>
      </c>
      <c r="BH78" s="79"/>
      <c r="BI78" s="79"/>
      <c r="BJ78" s="79"/>
      <c r="BK78" s="80"/>
      <c r="BL78" s="78">
        <v>0</v>
      </c>
      <c r="BM78" s="79"/>
      <c r="BN78" s="79"/>
      <c r="BO78" s="79"/>
      <c r="BP78" s="80"/>
      <c r="BQ78" s="78">
        <v>0</v>
      </c>
      <c r="BR78" s="79"/>
      <c r="BS78" s="79"/>
      <c r="BT78" s="80"/>
      <c r="BU78" s="78">
        <f t="shared" si="7"/>
        <v>12280</v>
      </c>
      <c r="BV78" s="79"/>
      <c r="BW78" s="79"/>
      <c r="BX78" s="79"/>
      <c r="BY78" s="80"/>
    </row>
    <row r="79" spans="1:79" s="25" customFormat="1" ht="12.75" customHeight="1" x14ac:dyDescent="0.25">
      <c r="A79" s="50">
        <v>2730</v>
      </c>
      <c r="B79" s="51"/>
      <c r="C79" s="51"/>
      <c r="D79" s="52"/>
      <c r="E79" s="47" t="s">
        <v>251</v>
      </c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9"/>
      <c r="U79" s="78">
        <v>2700</v>
      </c>
      <c r="V79" s="79"/>
      <c r="W79" s="79"/>
      <c r="X79" s="79"/>
      <c r="Y79" s="80"/>
      <c r="Z79" s="78">
        <v>0</v>
      </c>
      <c r="AA79" s="79"/>
      <c r="AB79" s="79"/>
      <c r="AC79" s="79"/>
      <c r="AD79" s="80"/>
      <c r="AE79" s="78">
        <v>0</v>
      </c>
      <c r="AF79" s="79"/>
      <c r="AG79" s="79"/>
      <c r="AH79" s="80"/>
      <c r="AI79" s="78">
        <f t="shared" si="5"/>
        <v>2700</v>
      </c>
      <c r="AJ79" s="79"/>
      <c r="AK79" s="79"/>
      <c r="AL79" s="79"/>
      <c r="AM79" s="80"/>
      <c r="AN79" s="78">
        <v>3900</v>
      </c>
      <c r="AO79" s="79"/>
      <c r="AP79" s="79"/>
      <c r="AQ79" s="79"/>
      <c r="AR79" s="80"/>
      <c r="AS79" s="78">
        <v>0</v>
      </c>
      <c r="AT79" s="79"/>
      <c r="AU79" s="79"/>
      <c r="AV79" s="79"/>
      <c r="AW79" s="80"/>
      <c r="AX79" s="78">
        <v>0</v>
      </c>
      <c r="AY79" s="79"/>
      <c r="AZ79" s="79"/>
      <c r="BA79" s="80"/>
      <c r="BB79" s="78">
        <f t="shared" si="6"/>
        <v>3900</v>
      </c>
      <c r="BC79" s="79"/>
      <c r="BD79" s="79"/>
      <c r="BE79" s="79"/>
      <c r="BF79" s="80"/>
      <c r="BG79" s="78">
        <v>4300</v>
      </c>
      <c r="BH79" s="79"/>
      <c r="BI79" s="79"/>
      <c r="BJ79" s="79"/>
      <c r="BK79" s="80"/>
      <c r="BL79" s="78">
        <v>0</v>
      </c>
      <c r="BM79" s="79"/>
      <c r="BN79" s="79"/>
      <c r="BO79" s="79"/>
      <c r="BP79" s="80"/>
      <c r="BQ79" s="78">
        <v>0</v>
      </c>
      <c r="BR79" s="79"/>
      <c r="BS79" s="79"/>
      <c r="BT79" s="80"/>
      <c r="BU79" s="78">
        <f t="shared" si="7"/>
        <v>4300</v>
      </c>
      <c r="BV79" s="79"/>
      <c r="BW79" s="79"/>
      <c r="BX79" s="79"/>
      <c r="BY79" s="80"/>
    </row>
    <row r="80" spans="1:79" s="25" customFormat="1" ht="12.75" customHeight="1" x14ac:dyDescent="0.25">
      <c r="A80" s="50">
        <v>2800</v>
      </c>
      <c r="B80" s="51"/>
      <c r="C80" s="51"/>
      <c r="D80" s="52"/>
      <c r="E80" s="47" t="s">
        <v>186</v>
      </c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9"/>
      <c r="U80" s="78">
        <v>47.15</v>
      </c>
      <c r="V80" s="79"/>
      <c r="W80" s="79"/>
      <c r="X80" s="79"/>
      <c r="Y80" s="80"/>
      <c r="Z80" s="78">
        <v>48133</v>
      </c>
      <c r="AA80" s="79"/>
      <c r="AB80" s="79"/>
      <c r="AC80" s="79"/>
      <c r="AD80" s="80"/>
      <c r="AE80" s="78">
        <v>0</v>
      </c>
      <c r="AF80" s="79"/>
      <c r="AG80" s="79"/>
      <c r="AH80" s="80"/>
      <c r="AI80" s="78">
        <f t="shared" si="5"/>
        <v>48180.15</v>
      </c>
      <c r="AJ80" s="79"/>
      <c r="AK80" s="79"/>
      <c r="AL80" s="79"/>
      <c r="AM80" s="80"/>
      <c r="AN80" s="78">
        <v>66360</v>
      </c>
      <c r="AO80" s="79"/>
      <c r="AP80" s="79"/>
      <c r="AQ80" s="79"/>
      <c r="AR80" s="80"/>
      <c r="AS80" s="78">
        <v>89000</v>
      </c>
      <c r="AT80" s="79"/>
      <c r="AU80" s="79"/>
      <c r="AV80" s="79"/>
      <c r="AW80" s="80"/>
      <c r="AX80" s="78">
        <v>0</v>
      </c>
      <c r="AY80" s="79"/>
      <c r="AZ80" s="79"/>
      <c r="BA80" s="80"/>
      <c r="BB80" s="78">
        <f t="shared" si="6"/>
        <v>155360</v>
      </c>
      <c r="BC80" s="79"/>
      <c r="BD80" s="79"/>
      <c r="BE80" s="79"/>
      <c r="BF80" s="80"/>
      <c r="BG80" s="78">
        <v>400</v>
      </c>
      <c r="BH80" s="79"/>
      <c r="BI80" s="79"/>
      <c r="BJ80" s="79"/>
      <c r="BK80" s="80"/>
      <c r="BL80" s="78">
        <f>10200+22700</f>
        <v>32900</v>
      </c>
      <c r="BM80" s="79"/>
      <c r="BN80" s="79"/>
      <c r="BO80" s="79"/>
      <c r="BP80" s="80"/>
      <c r="BQ80" s="78">
        <v>0</v>
      </c>
      <c r="BR80" s="79"/>
      <c r="BS80" s="79"/>
      <c r="BT80" s="80"/>
      <c r="BU80" s="78">
        <f t="shared" si="7"/>
        <v>33300</v>
      </c>
      <c r="BV80" s="79"/>
      <c r="BW80" s="79"/>
      <c r="BX80" s="79"/>
      <c r="BY80" s="80"/>
    </row>
    <row r="81" spans="1:79" s="25" customFormat="1" ht="25" customHeight="1" x14ac:dyDescent="0.25">
      <c r="A81" s="50">
        <v>3110</v>
      </c>
      <c r="B81" s="51"/>
      <c r="C81" s="51"/>
      <c r="D81" s="52"/>
      <c r="E81" s="47" t="s">
        <v>187</v>
      </c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9"/>
      <c r="U81" s="78">
        <v>0</v>
      </c>
      <c r="V81" s="79"/>
      <c r="W81" s="79"/>
      <c r="X81" s="79"/>
      <c r="Y81" s="80"/>
      <c r="Z81" s="78">
        <v>204349.2</v>
      </c>
      <c r="AA81" s="79"/>
      <c r="AB81" s="79"/>
      <c r="AC81" s="79"/>
      <c r="AD81" s="80"/>
      <c r="AE81" s="78">
        <f>Z81</f>
        <v>204349.2</v>
      </c>
      <c r="AF81" s="79"/>
      <c r="AG81" s="79"/>
      <c r="AH81" s="80"/>
      <c r="AI81" s="78">
        <f t="shared" si="5"/>
        <v>204349.2</v>
      </c>
      <c r="AJ81" s="79"/>
      <c r="AK81" s="79"/>
      <c r="AL81" s="79"/>
      <c r="AM81" s="80"/>
      <c r="AN81" s="78">
        <v>0</v>
      </c>
      <c r="AO81" s="79"/>
      <c r="AP81" s="79"/>
      <c r="AQ81" s="79"/>
      <c r="AR81" s="80"/>
      <c r="AS81" s="78">
        <v>1704931</v>
      </c>
      <c r="AT81" s="79"/>
      <c r="AU81" s="79"/>
      <c r="AV81" s="79"/>
      <c r="AW81" s="80"/>
      <c r="AX81" s="78">
        <v>1704931</v>
      </c>
      <c r="AY81" s="79"/>
      <c r="AZ81" s="79"/>
      <c r="BA81" s="80"/>
      <c r="BB81" s="78">
        <f t="shared" si="6"/>
        <v>1704931</v>
      </c>
      <c r="BC81" s="79"/>
      <c r="BD81" s="79"/>
      <c r="BE81" s="79"/>
      <c r="BF81" s="80"/>
      <c r="BG81" s="78">
        <v>0</v>
      </c>
      <c r="BH81" s="79"/>
      <c r="BI81" s="79"/>
      <c r="BJ81" s="79"/>
      <c r="BK81" s="80"/>
      <c r="BL81" s="78">
        <v>25000</v>
      </c>
      <c r="BM81" s="79"/>
      <c r="BN81" s="79"/>
      <c r="BO81" s="79"/>
      <c r="BP81" s="80"/>
      <c r="BQ81" s="78"/>
      <c r="BR81" s="79"/>
      <c r="BS81" s="79"/>
      <c r="BT81" s="80"/>
      <c r="BU81" s="78">
        <f t="shared" si="7"/>
        <v>25000</v>
      </c>
      <c r="BV81" s="79"/>
      <c r="BW81" s="79"/>
      <c r="BX81" s="79"/>
      <c r="BY81" s="80"/>
    </row>
    <row r="82" spans="1:79" s="25" customFormat="1" ht="12.75" customHeight="1" x14ac:dyDescent="0.25">
      <c r="A82" s="50">
        <v>3122</v>
      </c>
      <c r="B82" s="51"/>
      <c r="C82" s="51"/>
      <c r="D82" s="52"/>
      <c r="E82" s="47" t="s">
        <v>260</v>
      </c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9"/>
      <c r="U82" s="78">
        <v>0</v>
      </c>
      <c r="V82" s="79"/>
      <c r="W82" s="79"/>
      <c r="X82" s="79"/>
      <c r="Y82" s="80"/>
      <c r="Z82" s="78">
        <v>0</v>
      </c>
      <c r="AA82" s="79"/>
      <c r="AB82" s="79"/>
      <c r="AC82" s="79"/>
      <c r="AD82" s="80"/>
      <c r="AE82" s="78">
        <v>0</v>
      </c>
      <c r="AF82" s="79"/>
      <c r="AG82" s="79"/>
      <c r="AH82" s="80"/>
      <c r="AI82" s="78">
        <f t="shared" si="5"/>
        <v>0</v>
      </c>
      <c r="AJ82" s="79"/>
      <c r="AK82" s="79"/>
      <c r="AL82" s="79"/>
      <c r="AM82" s="80"/>
      <c r="AN82" s="78">
        <v>0</v>
      </c>
      <c r="AO82" s="79"/>
      <c r="AP82" s="79"/>
      <c r="AQ82" s="79"/>
      <c r="AR82" s="80"/>
      <c r="AS82" s="78">
        <v>27380</v>
      </c>
      <c r="AT82" s="79"/>
      <c r="AU82" s="79"/>
      <c r="AV82" s="79"/>
      <c r="AW82" s="80"/>
      <c r="AX82" s="78">
        <v>27380</v>
      </c>
      <c r="AY82" s="79"/>
      <c r="AZ82" s="79"/>
      <c r="BA82" s="80"/>
      <c r="BB82" s="78">
        <f t="shared" si="6"/>
        <v>27380</v>
      </c>
      <c r="BC82" s="79"/>
      <c r="BD82" s="79"/>
      <c r="BE82" s="79"/>
      <c r="BF82" s="80"/>
      <c r="BG82" s="78">
        <v>0</v>
      </c>
      <c r="BH82" s="79"/>
      <c r="BI82" s="79"/>
      <c r="BJ82" s="79"/>
      <c r="BK82" s="80"/>
      <c r="BL82" s="78">
        <v>0</v>
      </c>
      <c r="BM82" s="79"/>
      <c r="BN82" s="79"/>
      <c r="BO82" s="79"/>
      <c r="BP82" s="80"/>
      <c r="BQ82" s="78">
        <v>0</v>
      </c>
      <c r="BR82" s="79"/>
      <c r="BS82" s="79"/>
      <c r="BT82" s="80"/>
      <c r="BU82" s="78">
        <f t="shared" si="7"/>
        <v>0</v>
      </c>
      <c r="BV82" s="79"/>
      <c r="BW82" s="79"/>
      <c r="BX82" s="79"/>
      <c r="BY82" s="80"/>
    </row>
    <row r="83" spans="1:79" s="25" customFormat="1" ht="12.75" customHeight="1" x14ac:dyDescent="0.25">
      <c r="A83" s="50">
        <v>3132</v>
      </c>
      <c r="B83" s="51"/>
      <c r="C83" s="51"/>
      <c r="D83" s="52"/>
      <c r="E83" s="47" t="s">
        <v>188</v>
      </c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9"/>
      <c r="U83" s="78">
        <v>0</v>
      </c>
      <c r="V83" s="79"/>
      <c r="W83" s="79"/>
      <c r="X83" s="79"/>
      <c r="Y83" s="80"/>
      <c r="Z83" s="78">
        <v>0</v>
      </c>
      <c r="AA83" s="79"/>
      <c r="AB83" s="79"/>
      <c r="AC83" s="79"/>
      <c r="AD83" s="80"/>
      <c r="AE83" s="78">
        <v>0</v>
      </c>
      <c r="AF83" s="79"/>
      <c r="AG83" s="79"/>
      <c r="AH83" s="80"/>
      <c r="AI83" s="78">
        <f t="shared" si="5"/>
        <v>0</v>
      </c>
      <c r="AJ83" s="79"/>
      <c r="AK83" s="79"/>
      <c r="AL83" s="79"/>
      <c r="AM83" s="80"/>
      <c r="AN83" s="78">
        <v>0</v>
      </c>
      <c r="AO83" s="79"/>
      <c r="AP83" s="79"/>
      <c r="AQ83" s="79"/>
      <c r="AR83" s="80"/>
      <c r="AS83" s="78">
        <v>3410908</v>
      </c>
      <c r="AT83" s="79"/>
      <c r="AU83" s="79"/>
      <c r="AV83" s="79"/>
      <c r="AW83" s="80"/>
      <c r="AX83" s="78">
        <v>3410908</v>
      </c>
      <c r="AY83" s="79"/>
      <c r="AZ83" s="79"/>
      <c r="BA83" s="80"/>
      <c r="BB83" s="78">
        <f t="shared" si="6"/>
        <v>3410908</v>
      </c>
      <c r="BC83" s="79"/>
      <c r="BD83" s="79"/>
      <c r="BE83" s="79"/>
      <c r="BF83" s="80"/>
      <c r="BG83" s="78">
        <v>0</v>
      </c>
      <c r="BH83" s="79"/>
      <c r="BI83" s="79"/>
      <c r="BJ83" s="79"/>
      <c r="BK83" s="80"/>
      <c r="BL83" s="78">
        <v>0</v>
      </c>
      <c r="BM83" s="79"/>
      <c r="BN83" s="79"/>
      <c r="BO83" s="79"/>
      <c r="BP83" s="80"/>
      <c r="BQ83" s="78">
        <v>0</v>
      </c>
      <c r="BR83" s="79"/>
      <c r="BS83" s="79"/>
      <c r="BT83" s="80"/>
      <c r="BU83" s="78">
        <f t="shared" si="7"/>
        <v>0</v>
      </c>
      <c r="BV83" s="79"/>
      <c r="BW83" s="79"/>
      <c r="BX83" s="79"/>
      <c r="BY83" s="80"/>
    </row>
    <row r="84" spans="1:79" s="25" customFormat="1" ht="12.75" customHeight="1" x14ac:dyDescent="0.25">
      <c r="A84" s="50">
        <v>3142</v>
      </c>
      <c r="B84" s="51"/>
      <c r="C84" s="51"/>
      <c r="D84" s="52"/>
      <c r="E84" s="47" t="s">
        <v>189</v>
      </c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9"/>
      <c r="U84" s="78">
        <v>0</v>
      </c>
      <c r="V84" s="79"/>
      <c r="W84" s="79"/>
      <c r="X84" s="79"/>
      <c r="Y84" s="80"/>
      <c r="Z84" s="78">
        <v>4929869.92</v>
      </c>
      <c r="AA84" s="79"/>
      <c r="AB84" s="79"/>
      <c r="AC84" s="79"/>
      <c r="AD84" s="80"/>
      <c r="AE84" s="78">
        <f>Z84</f>
        <v>4929869.92</v>
      </c>
      <c r="AF84" s="79"/>
      <c r="AG84" s="79"/>
      <c r="AH84" s="80"/>
      <c r="AI84" s="78">
        <f t="shared" si="5"/>
        <v>4929869.92</v>
      </c>
      <c r="AJ84" s="79"/>
      <c r="AK84" s="79"/>
      <c r="AL84" s="79"/>
      <c r="AM84" s="80"/>
      <c r="AN84" s="78">
        <v>0</v>
      </c>
      <c r="AO84" s="79"/>
      <c r="AP84" s="79"/>
      <c r="AQ84" s="79"/>
      <c r="AR84" s="80"/>
      <c r="AS84" s="78">
        <v>20473176.079999998</v>
      </c>
      <c r="AT84" s="79"/>
      <c r="AU84" s="79"/>
      <c r="AV84" s="79"/>
      <c r="AW84" s="80"/>
      <c r="AX84" s="78">
        <v>20473176.079999998</v>
      </c>
      <c r="AY84" s="79"/>
      <c r="AZ84" s="79"/>
      <c r="BA84" s="80"/>
      <c r="BB84" s="78">
        <f t="shared" si="6"/>
        <v>20473176.079999998</v>
      </c>
      <c r="BC84" s="79"/>
      <c r="BD84" s="79"/>
      <c r="BE84" s="79"/>
      <c r="BF84" s="80"/>
      <c r="BG84" s="78">
        <v>0</v>
      </c>
      <c r="BH84" s="79"/>
      <c r="BI84" s="79"/>
      <c r="BJ84" s="79"/>
      <c r="BK84" s="80"/>
      <c r="BL84" s="78">
        <v>1000000</v>
      </c>
      <c r="BM84" s="79"/>
      <c r="BN84" s="79"/>
      <c r="BO84" s="79"/>
      <c r="BP84" s="80"/>
      <c r="BQ84" s="78">
        <v>1000000</v>
      </c>
      <c r="BR84" s="79"/>
      <c r="BS84" s="79"/>
      <c r="BT84" s="80"/>
      <c r="BU84" s="78">
        <f t="shared" si="7"/>
        <v>1000000</v>
      </c>
      <c r="BV84" s="79"/>
      <c r="BW84" s="79"/>
      <c r="BX84" s="79"/>
      <c r="BY84" s="80"/>
    </row>
    <row r="85" spans="1:79" s="6" customFormat="1" ht="16" customHeight="1" x14ac:dyDescent="0.25">
      <c r="A85" s="102"/>
      <c r="B85" s="83"/>
      <c r="C85" s="83"/>
      <c r="D85" s="84"/>
      <c r="E85" s="60" t="s">
        <v>145</v>
      </c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2"/>
      <c r="U85" s="129">
        <v>56083927.300000004</v>
      </c>
      <c r="V85" s="130"/>
      <c r="W85" s="130"/>
      <c r="X85" s="130"/>
      <c r="Y85" s="131"/>
      <c r="Z85" s="129">
        <f>Z39</f>
        <v>6960176</v>
      </c>
      <c r="AA85" s="130"/>
      <c r="AB85" s="130"/>
      <c r="AC85" s="130"/>
      <c r="AD85" s="131"/>
      <c r="AE85" s="129">
        <f>AE81+AE84</f>
        <v>5134219.12</v>
      </c>
      <c r="AF85" s="130"/>
      <c r="AG85" s="130"/>
      <c r="AH85" s="131"/>
      <c r="AI85" s="129">
        <f t="shared" si="5"/>
        <v>63044103.300000004</v>
      </c>
      <c r="AJ85" s="130"/>
      <c r="AK85" s="130"/>
      <c r="AL85" s="130"/>
      <c r="AM85" s="131"/>
      <c r="AN85" s="129">
        <v>62193419</v>
      </c>
      <c r="AO85" s="130"/>
      <c r="AP85" s="130"/>
      <c r="AQ85" s="130"/>
      <c r="AR85" s="131"/>
      <c r="AS85" s="129">
        <v>27287637.079999998</v>
      </c>
      <c r="AT85" s="130"/>
      <c r="AU85" s="130"/>
      <c r="AV85" s="130"/>
      <c r="AW85" s="131"/>
      <c r="AX85" s="129">
        <v>25616395.079999998</v>
      </c>
      <c r="AY85" s="130"/>
      <c r="AZ85" s="130"/>
      <c r="BA85" s="131"/>
      <c r="BB85" s="129">
        <f t="shared" si="6"/>
        <v>89481056.079999998</v>
      </c>
      <c r="BC85" s="130"/>
      <c r="BD85" s="130"/>
      <c r="BE85" s="130"/>
      <c r="BF85" s="131"/>
      <c r="BG85" s="129">
        <v>63565171</v>
      </c>
      <c r="BH85" s="130"/>
      <c r="BI85" s="130"/>
      <c r="BJ85" s="130"/>
      <c r="BK85" s="131"/>
      <c r="BL85" s="129">
        <v>2442242</v>
      </c>
      <c r="BM85" s="130"/>
      <c r="BN85" s="130"/>
      <c r="BO85" s="130"/>
      <c r="BP85" s="131"/>
      <c r="BQ85" s="129">
        <v>1000000</v>
      </c>
      <c r="BR85" s="130"/>
      <c r="BS85" s="130"/>
      <c r="BT85" s="131"/>
      <c r="BU85" s="129">
        <f t="shared" si="7"/>
        <v>66007413</v>
      </c>
      <c r="BV85" s="130"/>
      <c r="BW85" s="130"/>
      <c r="BX85" s="130"/>
      <c r="BY85" s="131"/>
    </row>
    <row r="86" spans="1:79" ht="15.5" customHeight="1" x14ac:dyDescent="0.25">
      <c r="BG86" s="53"/>
      <c r="BH86" s="54"/>
      <c r="BI86" s="54"/>
      <c r="BJ86" s="54"/>
      <c r="BK86" s="54"/>
      <c r="BL86" s="53"/>
      <c r="BM86" s="54"/>
      <c r="BN86" s="54"/>
      <c r="BO86" s="54"/>
      <c r="BP86" s="54"/>
      <c r="BU86" s="53"/>
      <c r="BV86" s="54"/>
      <c r="BW86" s="54"/>
      <c r="BX86" s="54"/>
      <c r="BY86" s="54"/>
    </row>
    <row r="87" spans="1:79" ht="14.25" customHeight="1" x14ac:dyDescent="0.25">
      <c r="A87" s="115" t="s">
        <v>226</v>
      </c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  <c r="AE87" s="115"/>
      <c r="AF87" s="115"/>
      <c r="AG87" s="115"/>
      <c r="AH87" s="115"/>
      <c r="AI87" s="115"/>
      <c r="AJ87" s="115"/>
      <c r="AK87" s="115"/>
      <c r="AL87" s="115"/>
      <c r="AM87" s="115"/>
      <c r="AN87" s="115"/>
      <c r="AO87" s="115"/>
      <c r="AP87" s="115"/>
      <c r="AQ87" s="115"/>
      <c r="AR87" s="115"/>
      <c r="AS87" s="115"/>
      <c r="AT87" s="115"/>
      <c r="AU87" s="115"/>
      <c r="AV87" s="115"/>
      <c r="AW87" s="115"/>
      <c r="AX87" s="115"/>
      <c r="AY87" s="115"/>
      <c r="AZ87" s="115"/>
      <c r="BA87" s="115"/>
      <c r="BB87" s="115"/>
      <c r="BC87" s="115"/>
      <c r="BD87" s="115"/>
      <c r="BE87" s="115"/>
      <c r="BF87" s="115"/>
      <c r="BG87" s="115"/>
      <c r="BH87" s="115"/>
      <c r="BI87" s="115"/>
      <c r="BJ87" s="115"/>
      <c r="BK87" s="115"/>
      <c r="BL87" s="115"/>
      <c r="BM87" s="55"/>
      <c r="BN87" s="56"/>
      <c r="BO87" s="56"/>
      <c r="BP87" s="56"/>
      <c r="BU87" s="55"/>
      <c r="BV87" s="56"/>
      <c r="BW87" s="56"/>
      <c r="BX87" s="56"/>
      <c r="BY87" s="56"/>
    </row>
    <row r="88" spans="1:79" ht="15" customHeight="1" x14ac:dyDescent="0.25">
      <c r="A88" s="156" t="s">
        <v>213</v>
      </c>
      <c r="B88" s="156"/>
      <c r="C88" s="156"/>
      <c r="D88" s="156"/>
      <c r="E88" s="156"/>
      <c r="F88" s="156"/>
      <c r="G88" s="156"/>
      <c r="H88" s="156"/>
      <c r="I88" s="156"/>
      <c r="J88" s="156"/>
      <c r="K88" s="156"/>
      <c r="L88" s="156"/>
      <c r="M88" s="156"/>
      <c r="N88" s="156"/>
      <c r="O88" s="156"/>
      <c r="P88" s="156"/>
      <c r="Q88" s="156"/>
      <c r="R88" s="156"/>
      <c r="S88" s="156"/>
      <c r="T88" s="156"/>
      <c r="U88" s="156"/>
      <c r="V88" s="156"/>
      <c r="W88" s="156"/>
      <c r="X88" s="156"/>
      <c r="Y88" s="156"/>
      <c r="Z88" s="156"/>
      <c r="AA88" s="156"/>
      <c r="AB88" s="156"/>
      <c r="AC88" s="156"/>
      <c r="AD88" s="156"/>
      <c r="AE88" s="156"/>
      <c r="AF88" s="156"/>
      <c r="AG88" s="156"/>
      <c r="AH88" s="156"/>
      <c r="AI88" s="156"/>
      <c r="AJ88" s="156"/>
      <c r="AK88" s="156"/>
      <c r="AL88" s="156"/>
      <c r="AM88" s="156"/>
      <c r="AN88" s="156"/>
      <c r="AO88" s="156"/>
      <c r="AP88" s="156"/>
      <c r="AQ88" s="156"/>
      <c r="AR88" s="156"/>
      <c r="AS88" s="156"/>
      <c r="AT88" s="156"/>
      <c r="AU88" s="156"/>
      <c r="AV88" s="156"/>
      <c r="AW88" s="156"/>
      <c r="AX88" s="156"/>
      <c r="AY88" s="156"/>
      <c r="AZ88" s="156"/>
      <c r="BA88" s="156"/>
      <c r="BB88" s="156"/>
      <c r="BC88" s="156"/>
      <c r="BD88" s="156"/>
      <c r="BE88" s="156"/>
      <c r="BF88" s="156"/>
      <c r="BG88" s="156"/>
      <c r="BH88" s="156"/>
      <c r="BI88" s="156"/>
      <c r="BJ88" s="156"/>
      <c r="BK88" s="156"/>
      <c r="BL88" s="156"/>
      <c r="BM88" s="156"/>
      <c r="BN88" s="156"/>
      <c r="BO88" s="156"/>
      <c r="BP88" s="156"/>
      <c r="BQ88" s="156"/>
      <c r="BR88" s="156"/>
      <c r="BS88" s="156"/>
      <c r="BT88" s="156"/>
      <c r="BU88" s="156"/>
      <c r="BV88" s="156"/>
      <c r="BW88" s="156"/>
      <c r="BX88" s="156"/>
      <c r="BY88" s="156"/>
    </row>
    <row r="89" spans="1:79" s="29" customFormat="1" ht="23.15" customHeight="1" x14ac:dyDescent="0.25">
      <c r="A89" s="158" t="s">
        <v>117</v>
      </c>
      <c r="B89" s="159"/>
      <c r="C89" s="159"/>
      <c r="D89" s="159"/>
      <c r="E89" s="160"/>
      <c r="F89" s="73" t="s">
        <v>19</v>
      </c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86" t="s">
        <v>214</v>
      </c>
      <c r="V89" s="93"/>
      <c r="W89" s="93"/>
      <c r="X89" s="93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  <c r="AJ89" s="93"/>
      <c r="AK89" s="93"/>
      <c r="AL89" s="93"/>
      <c r="AM89" s="94"/>
      <c r="AN89" s="86" t="s">
        <v>217</v>
      </c>
      <c r="AO89" s="93"/>
      <c r="AP89" s="93"/>
      <c r="AQ89" s="93"/>
      <c r="AR89" s="93"/>
      <c r="AS89" s="93"/>
      <c r="AT89" s="93"/>
      <c r="AU89" s="93"/>
      <c r="AV89" s="93"/>
      <c r="AW89" s="93"/>
      <c r="AX89" s="93"/>
      <c r="AY89" s="93"/>
      <c r="AZ89" s="93"/>
      <c r="BA89" s="93"/>
      <c r="BB89" s="93"/>
      <c r="BC89" s="93"/>
      <c r="BD89" s="93"/>
      <c r="BE89" s="93"/>
      <c r="BF89" s="94"/>
      <c r="BG89" s="86" t="s">
        <v>224</v>
      </c>
      <c r="BH89" s="93"/>
      <c r="BI89" s="93"/>
      <c r="BJ89" s="93"/>
      <c r="BK89" s="93"/>
      <c r="BL89" s="93"/>
      <c r="BM89" s="93"/>
      <c r="BN89" s="93"/>
      <c r="BO89" s="93"/>
      <c r="BP89" s="93"/>
      <c r="BQ89" s="93"/>
      <c r="BR89" s="93"/>
      <c r="BS89" s="93"/>
      <c r="BT89" s="93"/>
      <c r="BU89" s="93"/>
      <c r="BV89" s="93"/>
      <c r="BW89" s="93"/>
      <c r="BX89" s="93"/>
      <c r="BY89" s="94"/>
    </row>
    <row r="90" spans="1:79" s="29" customFormat="1" ht="33.5" customHeight="1" x14ac:dyDescent="0.25">
      <c r="A90" s="161"/>
      <c r="B90" s="162"/>
      <c r="C90" s="162"/>
      <c r="D90" s="162"/>
      <c r="E90" s="16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86" t="s">
        <v>4</v>
      </c>
      <c r="V90" s="93"/>
      <c r="W90" s="93"/>
      <c r="X90" s="93"/>
      <c r="Y90" s="94"/>
      <c r="Z90" s="86" t="s">
        <v>3</v>
      </c>
      <c r="AA90" s="93"/>
      <c r="AB90" s="93"/>
      <c r="AC90" s="93"/>
      <c r="AD90" s="94"/>
      <c r="AE90" s="86" t="s">
        <v>114</v>
      </c>
      <c r="AF90" s="93"/>
      <c r="AG90" s="93"/>
      <c r="AH90" s="94"/>
      <c r="AI90" s="86" t="s">
        <v>5</v>
      </c>
      <c r="AJ90" s="93"/>
      <c r="AK90" s="93"/>
      <c r="AL90" s="93"/>
      <c r="AM90" s="94"/>
      <c r="AN90" s="86" t="s">
        <v>4</v>
      </c>
      <c r="AO90" s="93"/>
      <c r="AP90" s="93"/>
      <c r="AQ90" s="93"/>
      <c r="AR90" s="94"/>
      <c r="AS90" s="86" t="s">
        <v>3</v>
      </c>
      <c r="AT90" s="93"/>
      <c r="AU90" s="93"/>
      <c r="AV90" s="93"/>
      <c r="AW90" s="94"/>
      <c r="AX90" s="86" t="s">
        <v>114</v>
      </c>
      <c r="AY90" s="93"/>
      <c r="AZ90" s="93"/>
      <c r="BA90" s="94"/>
      <c r="BB90" s="86" t="s">
        <v>94</v>
      </c>
      <c r="BC90" s="93"/>
      <c r="BD90" s="93"/>
      <c r="BE90" s="93"/>
      <c r="BF90" s="94"/>
      <c r="BG90" s="86" t="s">
        <v>4</v>
      </c>
      <c r="BH90" s="93"/>
      <c r="BI90" s="93"/>
      <c r="BJ90" s="93"/>
      <c r="BK90" s="94"/>
      <c r="BL90" s="86" t="s">
        <v>3</v>
      </c>
      <c r="BM90" s="93"/>
      <c r="BN90" s="93"/>
      <c r="BO90" s="93"/>
      <c r="BP90" s="94"/>
      <c r="BQ90" s="86" t="s">
        <v>114</v>
      </c>
      <c r="BR90" s="93"/>
      <c r="BS90" s="93"/>
      <c r="BT90" s="94"/>
      <c r="BU90" s="73" t="s">
        <v>95</v>
      </c>
      <c r="BV90" s="73"/>
      <c r="BW90" s="73"/>
      <c r="BX90" s="73"/>
      <c r="BY90" s="73"/>
    </row>
    <row r="91" spans="1:79" s="30" customFormat="1" ht="15" customHeight="1" x14ac:dyDescent="0.25">
      <c r="A91" s="99">
        <v>1</v>
      </c>
      <c r="B91" s="100"/>
      <c r="C91" s="100"/>
      <c r="D91" s="100"/>
      <c r="E91" s="101"/>
      <c r="F91" s="99">
        <v>2</v>
      </c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1"/>
      <c r="U91" s="99">
        <v>3</v>
      </c>
      <c r="V91" s="100"/>
      <c r="W91" s="100"/>
      <c r="X91" s="100"/>
      <c r="Y91" s="101"/>
      <c r="Z91" s="99">
        <v>4</v>
      </c>
      <c r="AA91" s="100"/>
      <c r="AB91" s="100"/>
      <c r="AC91" s="100"/>
      <c r="AD91" s="101"/>
      <c r="AE91" s="99">
        <v>5</v>
      </c>
      <c r="AF91" s="100"/>
      <c r="AG91" s="100"/>
      <c r="AH91" s="101"/>
      <c r="AI91" s="99">
        <v>6</v>
      </c>
      <c r="AJ91" s="100"/>
      <c r="AK91" s="100"/>
      <c r="AL91" s="100"/>
      <c r="AM91" s="101"/>
      <c r="AN91" s="99">
        <v>7</v>
      </c>
      <c r="AO91" s="100"/>
      <c r="AP91" s="100"/>
      <c r="AQ91" s="100"/>
      <c r="AR91" s="101"/>
      <c r="AS91" s="99">
        <v>8</v>
      </c>
      <c r="AT91" s="100"/>
      <c r="AU91" s="100"/>
      <c r="AV91" s="100"/>
      <c r="AW91" s="101"/>
      <c r="AX91" s="99">
        <v>9</v>
      </c>
      <c r="AY91" s="100"/>
      <c r="AZ91" s="100"/>
      <c r="BA91" s="101"/>
      <c r="BB91" s="99">
        <v>10</v>
      </c>
      <c r="BC91" s="100"/>
      <c r="BD91" s="100"/>
      <c r="BE91" s="100"/>
      <c r="BF91" s="101"/>
      <c r="BG91" s="99">
        <v>11</v>
      </c>
      <c r="BH91" s="100"/>
      <c r="BI91" s="100"/>
      <c r="BJ91" s="100"/>
      <c r="BK91" s="101"/>
      <c r="BL91" s="99">
        <v>12</v>
      </c>
      <c r="BM91" s="100"/>
      <c r="BN91" s="100"/>
      <c r="BO91" s="100"/>
      <c r="BP91" s="101"/>
      <c r="BQ91" s="99">
        <v>13</v>
      </c>
      <c r="BR91" s="100"/>
      <c r="BS91" s="100"/>
      <c r="BT91" s="101"/>
      <c r="BU91" s="95">
        <v>14</v>
      </c>
      <c r="BV91" s="95"/>
      <c r="BW91" s="95"/>
      <c r="BX91" s="95"/>
      <c r="BY91" s="95"/>
    </row>
    <row r="92" spans="1:79" s="30" customFormat="1" ht="13.5" hidden="1" customHeight="1" x14ac:dyDescent="0.25">
      <c r="A92" s="99" t="s">
        <v>62</v>
      </c>
      <c r="B92" s="100"/>
      <c r="C92" s="100"/>
      <c r="D92" s="100"/>
      <c r="E92" s="101"/>
      <c r="F92" s="99" t="s">
        <v>55</v>
      </c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1"/>
      <c r="U92" s="99" t="s">
        <v>63</v>
      </c>
      <c r="V92" s="100"/>
      <c r="W92" s="100"/>
      <c r="X92" s="100"/>
      <c r="Y92" s="101"/>
      <c r="Z92" s="99" t="s">
        <v>64</v>
      </c>
      <c r="AA92" s="100"/>
      <c r="AB92" s="100"/>
      <c r="AC92" s="100"/>
      <c r="AD92" s="101"/>
      <c r="AE92" s="99" t="s">
        <v>89</v>
      </c>
      <c r="AF92" s="100"/>
      <c r="AG92" s="100"/>
      <c r="AH92" s="101"/>
      <c r="AI92" s="211" t="s">
        <v>168</v>
      </c>
      <c r="AJ92" s="212"/>
      <c r="AK92" s="212"/>
      <c r="AL92" s="212"/>
      <c r="AM92" s="213"/>
      <c r="AN92" s="99" t="s">
        <v>65</v>
      </c>
      <c r="AO92" s="100"/>
      <c r="AP92" s="100"/>
      <c r="AQ92" s="100"/>
      <c r="AR92" s="101"/>
      <c r="AS92" s="99" t="s">
        <v>66</v>
      </c>
      <c r="AT92" s="100"/>
      <c r="AU92" s="100"/>
      <c r="AV92" s="100"/>
      <c r="AW92" s="101"/>
      <c r="AX92" s="99" t="s">
        <v>90</v>
      </c>
      <c r="AY92" s="100"/>
      <c r="AZ92" s="100"/>
      <c r="BA92" s="101"/>
      <c r="BB92" s="211" t="s">
        <v>168</v>
      </c>
      <c r="BC92" s="212"/>
      <c r="BD92" s="212"/>
      <c r="BE92" s="212"/>
      <c r="BF92" s="213"/>
      <c r="BG92" s="99" t="s">
        <v>56</v>
      </c>
      <c r="BH92" s="100"/>
      <c r="BI92" s="100"/>
      <c r="BJ92" s="100"/>
      <c r="BK92" s="101"/>
      <c r="BL92" s="99" t="s">
        <v>57</v>
      </c>
      <c r="BM92" s="100"/>
      <c r="BN92" s="100"/>
      <c r="BO92" s="100"/>
      <c r="BP92" s="101"/>
      <c r="BQ92" s="99" t="s">
        <v>91</v>
      </c>
      <c r="BR92" s="100"/>
      <c r="BS92" s="100"/>
      <c r="BT92" s="101"/>
      <c r="BU92" s="214" t="s">
        <v>168</v>
      </c>
      <c r="BV92" s="214"/>
      <c r="BW92" s="214"/>
      <c r="BX92" s="214"/>
      <c r="BY92" s="214"/>
      <c r="CA92" s="30" t="s">
        <v>27</v>
      </c>
    </row>
    <row r="93" spans="1:79" s="34" customFormat="1" ht="12.75" customHeight="1" x14ac:dyDescent="0.25">
      <c r="A93" s="107"/>
      <c r="B93" s="108"/>
      <c r="C93" s="108"/>
      <c r="D93" s="108"/>
      <c r="E93" s="109"/>
      <c r="F93" s="107" t="s">
        <v>145</v>
      </c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9"/>
      <c r="U93" s="208"/>
      <c r="V93" s="209"/>
      <c r="W93" s="209"/>
      <c r="X93" s="209"/>
      <c r="Y93" s="210"/>
      <c r="Z93" s="208"/>
      <c r="AA93" s="209"/>
      <c r="AB93" s="209"/>
      <c r="AC93" s="209"/>
      <c r="AD93" s="210"/>
      <c r="AE93" s="208"/>
      <c r="AF93" s="209"/>
      <c r="AG93" s="209"/>
      <c r="AH93" s="210"/>
      <c r="AI93" s="208">
        <f>IF(ISNUMBER(U93),U93,0)+IF(ISNUMBER(Z93),Z93,0)</f>
        <v>0</v>
      </c>
      <c r="AJ93" s="209"/>
      <c r="AK93" s="209"/>
      <c r="AL93" s="209"/>
      <c r="AM93" s="210"/>
      <c r="AN93" s="208"/>
      <c r="AO93" s="209"/>
      <c r="AP93" s="209"/>
      <c r="AQ93" s="209"/>
      <c r="AR93" s="210"/>
      <c r="AS93" s="208"/>
      <c r="AT93" s="209"/>
      <c r="AU93" s="209"/>
      <c r="AV93" s="209"/>
      <c r="AW93" s="210"/>
      <c r="AX93" s="208"/>
      <c r="AY93" s="209"/>
      <c r="AZ93" s="209"/>
      <c r="BA93" s="210"/>
      <c r="BB93" s="208">
        <f>IF(ISNUMBER(AN93),AN93,0)+IF(ISNUMBER(AS93),AS93,0)</f>
        <v>0</v>
      </c>
      <c r="BC93" s="209"/>
      <c r="BD93" s="209"/>
      <c r="BE93" s="209"/>
      <c r="BF93" s="210"/>
      <c r="BG93" s="208"/>
      <c r="BH93" s="209"/>
      <c r="BI93" s="209"/>
      <c r="BJ93" s="209"/>
      <c r="BK93" s="210"/>
      <c r="BL93" s="208"/>
      <c r="BM93" s="209"/>
      <c r="BN93" s="209"/>
      <c r="BO93" s="209"/>
      <c r="BP93" s="210"/>
      <c r="BQ93" s="208"/>
      <c r="BR93" s="209"/>
      <c r="BS93" s="209"/>
      <c r="BT93" s="210"/>
      <c r="BU93" s="208">
        <f>IF(ISNUMBER(BG93),BG93,0)+IF(ISNUMBER(BL93),BL93,0)</f>
        <v>0</v>
      </c>
      <c r="BV93" s="209"/>
      <c r="BW93" s="209"/>
      <c r="BX93" s="209"/>
      <c r="BY93" s="210"/>
      <c r="CA93" s="34" t="s">
        <v>28</v>
      </c>
    </row>
    <row r="95" spans="1:79" ht="14.25" customHeight="1" x14ac:dyDescent="0.25">
      <c r="A95" s="115" t="s">
        <v>241</v>
      </c>
      <c r="B95" s="115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  <c r="AG95" s="115"/>
      <c r="AH95" s="115"/>
      <c r="AI95" s="115"/>
      <c r="AJ95" s="115"/>
      <c r="AK95" s="115"/>
      <c r="AL95" s="115"/>
      <c r="AM95" s="115"/>
      <c r="AN95" s="115"/>
      <c r="AO95" s="115"/>
      <c r="AP95" s="115"/>
      <c r="AQ95" s="115"/>
      <c r="AR95" s="115"/>
      <c r="AS95" s="115"/>
      <c r="AT95" s="115"/>
      <c r="AU95" s="115"/>
      <c r="AV95" s="115"/>
      <c r="AW95" s="115"/>
      <c r="AX95" s="115"/>
      <c r="AY95" s="115"/>
      <c r="AZ95" s="115"/>
      <c r="BA95" s="115"/>
      <c r="BB95" s="115"/>
      <c r="BC95" s="115"/>
      <c r="BD95" s="115"/>
      <c r="BE95" s="115"/>
      <c r="BF95" s="115"/>
      <c r="BG95" s="115"/>
      <c r="BH95" s="115"/>
      <c r="BI95" s="115"/>
      <c r="BJ95" s="115"/>
      <c r="BK95" s="115"/>
      <c r="BL95" s="115"/>
    </row>
    <row r="96" spans="1:79" ht="15" customHeight="1" x14ac:dyDescent="0.25">
      <c r="A96" s="156" t="s">
        <v>213</v>
      </c>
      <c r="B96" s="156"/>
      <c r="C96" s="156"/>
      <c r="D96" s="156"/>
      <c r="E96" s="156"/>
      <c r="F96" s="156"/>
      <c r="G96" s="156"/>
      <c r="H96" s="156"/>
      <c r="I96" s="156"/>
      <c r="J96" s="156"/>
      <c r="K96" s="156"/>
      <c r="L96" s="156"/>
      <c r="M96" s="156"/>
      <c r="N96" s="156"/>
      <c r="O96" s="156"/>
      <c r="P96" s="156"/>
      <c r="Q96" s="156"/>
      <c r="R96" s="156"/>
      <c r="S96" s="156"/>
      <c r="T96" s="156"/>
      <c r="U96" s="156"/>
      <c r="V96" s="156"/>
      <c r="W96" s="156"/>
      <c r="X96" s="156"/>
      <c r="Y96" s="156"/>
      <c r="Z96" s="156"/>
      <c r="AA96" s="156"/>
      <c r="AB96" s="156"/>
      <c r="AC96" s="156"/>
      <c r="AD96" s="156"/>
      <c r="AE96" s="156"/>
      <c r="AF96" s="156"/>
      <c r="AG96" s="156"/>
      <c r="AH96" s="156"/>
      <c r="AI96" s="156"/>
      <c r="AJ96" s="156"/>
      <c r="AK96" s="156"/>
      <c r="AL96" s="156"/>
      <c r="AM96" s="156"/>
      <c r="AN96" s="156"/>
      <c r="AO96" s="156"/>
      <c r="AP96" s="156"/>
      <c r="AQ96" s="156"/>
      <c r="AR96" s="156"/>
      <c r="AS96" s="156"/>
      <c r="AT96" s="156"/>
      <c r="AU96" s="156"/>
      <c r="AV96" s="156"/>
      <c r="AW96" s="156"/>
      <c r="AX96" s="156"/>
      <c r="AY96" s="156"/>
      <c r="AZ96" s="156"/>
      <c r="BA96" s="156"/>
      <c r="BB96" s="156"/>
      <c r="BC96" s="156"/>
      <c r="BD96" s="156"/>
      <c r="BE96" s="156"/>
      <c r="BF96" s="156"/>
      <c r="BG96" s="156"/>
      <c r="BH96" s="156"/>
      <c r="BI96" s="156"/>
      <c r="BJ96" s="156"/>
      <c r="BK96" s="156"/>
    </row>
    <row r="97" spans="1:79" s="30" customFormat="1" ht="23.15" customHeight="1" x14ac:dyDescent="0.25">
      <c r="A97" s="177" t="s">
        <v>116</v>
      </c>
      <c r="B97" s="178"/>
      <c r="C97" s="178"/>
      <c r="D97" s="179"/>
      <c r="E97" s="177" t="s">
        <v>19</v>
      </c>
      <c r="F97" s="178"/>
      <c r="G97" s="178"/>
      <c r="H97" s="178"/>
      <c r="I97" s="178"/>
      <c r="J97" s="178"/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9"/>
      <c r="X97" s="99" t="s">
        <v>235</v>
      </c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100"/>
      <c r="AM97" s="100"/>
      <c r="AN97" s="100"/>
      <c r="AO97" s="100"/>
      <c r="AP97" s="100"/>
      <c r="AQ97" s="101"/>
      <c r="AR97" s="95" t="s">
        <v>240</v>
      </c>
      <c r="AS97" s="95"/>
      <c r="AT97" s="95"/>
      <c r="AU97" s="95"/>
      <c r="AV97" s="95"/>
      <c r="AW97" s="95"/>
      <c r="AX97" s="95"/>
      <c r="AY97" s="95"/>
      <c r="AZ97" s="95"/>
      <c r="BA97" s="95"/>
      <c r="BB97" s="95"/>
      <c r="BC97" s="95"/>
      <c r="BD97" s="95"/>
      <c r="BE97" s="95"/>
      <c r="BF97" s="95"/>
      <c r="BG97" s="95"/>
      <c r="BH97" s="95"/>
      <c r="BI97" s="95"/>
      <c r="BJ97" s="95"/>
      <c r="BK97" s="95"/>
    </row>
    <row r="98" spans="1:79" s="30" customFormat="1" ht="39" customHeight="1" x14ac:dyDescent="0.25">
      <c r="A98" s="180"/>
      <c r="B98" s="181"/>
      <c r="C98" s="181"/>
      <c r="D98" s="182"/>
      <c r="E98" s="180"/>
      <c r="F98" s="181"/>
      <c r="G98" s="181"/>
      <c r="H98" s="181"/>
      <c r="I98" s="181"/>
      <c r="J98" s="181"/>
      <c r="K98" s="181"/>
      <c r="L98" s="181"/>
      <c r="M98" s="181"/>
      <c r="N98" s="181"/>
      <c r="O98" s="181"/>
      <c r="P98" s="181"/>
      <c r="Q98" s="181"/>
      <c r="R98" s="181"/>
      <c r="S98" s="181"/>
      <c r="T98" s="181"/>
      <c r="U98" s="181"/>
      <c r="V98" s="181"/>
      <c r="W98" s="182"/>
      <c r="X98" s="177" t="s">
        <v>4</v>
      </c>
      <c r="Y98" s="178"/>
      <c r="Z98" s="178"/>
      <c r="AA98" s="178"/>
      <c r="AB98" s="179"/>
      <c r="AC98" s="177" t="s">
        <v>3</v>
      </c>
      <c r="AD98" s="178"/>
      <c r="AE98" s="178"/>
      <c r="AF98" s="178"/>
      <c r="AG98" s="179"/>
      <c r="AH98" s="99" t="s">
        <v>114</v>
      </c>
      <c r="AI98" s="100"/>
      <c r="AJ98" s="100"/>
      <c r="AK98" s="100"/>
      <c r="AL98" s="101"/>
      <c r="AM98" s="99" t="s">
        <v>5</v>
      </c>
      <c r="AN98" s="100"/>
      <c r="AO98" s="100"/>
      <c r="AP98" s="100"/>
      <c r="AQ98" s="101"/>
      <c r="AR98" s="99" t="s">
        <v>4</v>
      </c>
      <c r="AS98" s="100"/>
      <c r="AT98" s="100"/>
      <c r="AU98" s="100"/>
      <c r="AV98" s="101"/>
      <c r="AW98" s="99" t="s">
        <v>3</v>
      </c>
      <c r="AX98" s="100"/>
      <c r="AY98" s="100"/>
      <c r="AZ98" s="100"/>
      <c r="BA98" s="101"/>
      <c r="BB98" s="99" t="s">
        <v>114</v>
      </c>
      <c r="BC98" s="100"/>
      <c r="BD98" s="100"/>
      <c r="BE98" s="100"/>
      <c r="BF98" s="101"/>
      <c r="BG98" s="99" t="s">
        <v>94</v>
      </c>
      <c r="BH98" s="100"/>
      <c r="BI98" s="100"/>
      <c r="BJ98" s="100"/>
      <c r="BK98" s="101"/>
    </row>
    <row r="99" spans="1:79" ht="12.75" customHeight="1" x14ac:dyDescent="0.25">
      <c r="A99" s="86">
        <v>1</v>
      </c>
      <c r="B99" s="93"/>
      <c r="C99" s="93"/>
      <c r="D99" s="94"/>
      <c r="E99" s="86">
        <v>2</v>
      </c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4"/>
      <c r="X99" s="86">
        <v>3</v>
      </c>
      <c r="Y99" s="93"/>
      <c r="Z99" s="93"/>
      <c r="AA99" s="93"/>
      <c r="AB99" s="94"/>
      <c r="AC99" s="86">
        <v>4</v>
      </c>
      <c r="AD99" s="93"/>
      <c r="AE99" s="93"/>
      <c r="AF99" s="93"/>
      <c r="AG99" s="94"/>
      <c r="AH99" s="86">
        <v>5</v>
      </c>
      <c r="AI99" s="93"/>
      <c r="AJ99" s="93"/>
      <c r="AK99" s="93"/>
      <c r="AL99" s="94"/>
      <c r="AM99" s="86">
        <v>6</v>
      </c>
      <c r="AN99" s="93"/>
      <c r="AO99" s="93"/>
      <c r="AP99" s="93"/>
      <c r="AQ99" s="94"/>
      <c r="AR99" s="86">
        <v>7</v>
      </c>
      <c r="AS99" s="93"/>
      <c r="AT99" s="93"/>
      <c r="AU99" s="93"/>
      <c r="AV99" s="94"/>
      <c r="AW99" s="86">
        <v>8</v>
      </c>
      <c r="AX99" s="93"/>
      <c r="AY99" s="93"/>
      <c r="AZ99" s="93"/>
      <c r="BA99" s="94"/>
      <c r="BB99" s="86">
        <v>9</v>
      </c>
      <c r="BC99" s="93"/>
      <c r="BD99" s="93"/>
      <c r="BE99" s="93"/>
      <c r="BF99" s="94"/>
      <c r="BG99" s="86">
        <v>10</v>
      </c>
      <c r="BH99" s="93"/>
      <c r="BI99" s="93"/>
      <c r="BJ99" s="93"/>
      <c r="BK99" s="94"/>
    </row>
    <row r="100" spans="1:79" s="1" customFormat="1" ht="12.75" hidden="1" customHeight="1" x14ac:dyDescent="0.25">
      <c r="A100" s="135" t="s">
        <v>62</v>
      </c>
      <c r="B100" s="136"/>
      <c r="C100" s="136"/>
      <c r="D100" s="137"/>
      <c r="E100" s="135" t="s">
        <v>55</v>
      </c>
      <c r="F100" s="136"/>
      <c r="G100" s="136"/>
      <c r="H100" s="136"/>
      <c r="I100" s="136"/>
      <c r="J100" s="136"/>
      <c r="K100" s="136"/>
      <c r="L100" s="136"/>
      <c r="M100" s="136"/>
      <c r="N100" s="136"/>
      <c r="O100" s="136"/>
      <c r="P100" s="136"/>
      <c r="Q100" s="136"/>
      <c r="R100" s="136"/>
      <c r="S100" s="136"/>
      <c r="T100" s="136"/>
      <c r="U100" s="136"/>
      <c r="V100" s="136"/>
      <c r="W100" s="137"/>
      <c r="X100" s="205" t="s">
        <v>58</v>
      </c>
      <c r="Y100" s="206"/>
      <c r="Z100" s="206"/>
      <c r="AA100" s="206"/>
      <c r="AB100" s="207"/>
      <c r="AC100" s="205" t="s">
        <v>59</v>
      </c>
      <c r="AD100" s="206"/>
      <c r="AE100" s="206"/>
      <c r="AF100" s="206"/>
      <c r="AG100" s="207"/>
      <c r="AH100" s="135" t="s">
        <v>92</v>
      </c>
      <c r="AI100" s="136"/>
      <c r="AJ100" s="136"/>
      <c r="AK100" s="136"/>
      <c r="AL100" s="137"/>
      <c r="AM100" s="138" t="s">
        <v>169</v>
      </c>
      <c r="AN100" s="139"/>
      <c r="AO100" s="139"/>
      <c r="AP100" s="139"/>
      <c r="AQ100" s="140"/>
      <c r="AR100" s="135" t="s">
        <v>60</v>
      </c>
      <c r="AS100" s="136"/>
      <c r="AT100" s="136"/>
      <c r="AU100" s="136"/>
      <c r="AV100" s="137"/>
      <c r="AW100" s="135" t="s">
        <v>61</v>
      </c>
      <c r="AX100" s="136"/>
      <c r="AY100" s="136"/>
      <c r="AZ100" s="136"/>
      <c r="BA100" s="137"/>
      <c r="BB100" s="135" t="s">
        <v>93</v>
      </c>
      <c r="BC100" s="136"/>
      <c r="BD100" s="136"/>
      <c r="BE100" s="136"/>
      <c r="BF100" s="137"/>
      <c r="BG100" s="138" t="s">
        <v>169</v>
      </c>
      <c r="BH100" s="139"/>
      <c r="BI100" s="139"/>
      <c r="BJ100" s="139"/>
      <c r="BK100" s="140"/>
      <c r="CA100" t="s">
        <v>29</v>
      </c>
    </row>
    <row r="101" spans="1:79" s="25" customFormat="1" ht="12.75" customHeight="1" x14ac:dyDescent="0.25">
      <c r="A101" s="50">
        <v>2111</v>
      </c>
      <c r="B101" s="51"/>
      <c r="C101" s="51"/>
      <c r="D101" s="52"/>
      <c r="E101" s="47" t="s">
        <v>177</v>
      </c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9"/>
      <c r="X101" s="78">
        <v>47026359</v>
      </c>
      <c r="Y101" s="79"/>
      <c r="Z101" s="79"/>
      <c r="AA101" s="79"/>
      <c r="AB101" s="80"/>
      <c r="AC101" s="78">
        <v>249938</v>
      </c>
      <c r="AD101" s="79"/>
      <c r="AE101" s="79"/>
      <c r="AF101" s="79"/>
      <c r="AG101" s="80"/>
      <c r="AH101" s="78">
        <v>0</v>
      </c>
      <c r="AI101" s="79"/>
      <c r="AJ101" s="79"/>
      <c r="AK101" s="79"/>
      <c r="AL101" s="80"/>
      <c r="AM101" s="78">
        <f t="shared" ref="AM101:AM120" si="8">IF(ISNUMBER(X101),X101,0)+IF(ISNUMBER(AC101),AC101,0)</f>
        <v>47276297</v>
      </c>
      <c r="AN101" s="79"/>
      <c r="AO101" s="79"/>
      <c r="AP101" s="79"/>
      <c r="AQ101" s="80"/>
      <c r="AR101" s="78">
        <v>49021660</v>
      </c>
      <c r="AS101" s="79"/>
      <c r="AT101" s="79"/>
      <c r="AU101" s="79"/>
      <c r="AV101" s="80"/>
      <c r="AW101" s="78">
        <v>261514</v>
      </c>
      <c r="AX101" s="79"/>
      <c r="AY101" s="79"/>
      <c r="AZ101" s="79"/>
      <c r="BA101" s="80"/>
      <c r="BB101" s="78">
        <v>0</v>
      </c>
      <c r="BC101" s="79"/>
      <c r="BD101" s="79"/>
      <c r="BE101" s="79"/>
      <c r="BF101" s="80"/>
      <c r="BG101" s="43">
        <f t="shared" ref="BG101:BG120" si="9">IF(ISNUMBER(AR101),AR101,0)+IF(ISNUMBER(AW101),AW101,0)</f>
        <v>49283174</v>
      </c>
      <c r="BH101" s="43"/>
      <c r="BI101" s="43"/>
      <c r="BJ101" s="43"/>
      <c r="BK101" s="43"/>
      <c r="CA101" s="25" t="s">
        <v>30</v>
      </c>
    </row>
    <row r="102" spans="1:79" s="25" customFormat="1" ht="12.75" customHeight="1" x14ac:dyDescent="0.25">
      <c r="A102" s="50">
        <v>2120</v>
      </c>
      <c r="B102" s="51"/>
      <c r="C102" s="51"/>
      <c r="D102" s="52"/>
      <c r="E102" s="47" t="s">
        <v>178</v>
      </c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9"/>
      <c r="X102" s="78">
        <v>9405270</v>
      </c>
      <c r="Y102" s="79"/>
      <c r="Z102" s="79"/>
      <c r="AA102" s="79"/>
      <c r="AB102" s="80"/>
      <c r="AC102" s="78">
        <v>54986</v>
      </c>
      <c r="AD102" s="79"/>
      <c r="AE102" s="79"/>
      <c r="AF102" s="79"/>
      <c r="AG102" s="80"/>
      <c r="AH102" s="78">
        <v>0</v>
      </c>
      <c r="AI102" s="79"/>
      <c r="AJ102" s="79"/>
      <c r="AK102" s="79"/>
      <c r="AL102" s="80"/>
      <c r="AM102" s="78">
        <f t="shared" si="8"/>
        <v>9460256</v>
      </c>
      <c r="AN102" s="79"/>
      <c r="AO102" s="79"/>
      <c r="AP102" s="79"/>
      <c r="AQ102" s="80"/>
      <c r="AR102" s="78">
        <v>9804332</v>
      </c>
      <c r="AS102" s="79"/>
      <c r="AT102" s="79"/>
      <c r="AU102" s="79"/>
      <c r="AV102" s="80"/>
      <c r="AW102" s="78">
        <v>57533</v>
      </c>
      <c r="AX102" s="79"/>
      <c r="AY102" s="79"/>
      <c r="AZ102" s="79"/>
      <c r="BA102" s="80"/>
      <c r="BB102" s="78">
        <v>0</v>
      </c>
      <c r="BC102" s="79"/>
      <c r="BD102" s="79"/>
      <c r="BE102" s="79"/>
      <c r="BF102" s="80"/>
      <c r="BG102" s="43">
        <f t="shared" si="9"/>
        <v>9861865</v>
      </c>
      <c r="BH102" s="43"/>
      <c r="BI102" s="43"/>
      <c r="BJ102" s="43"/>
      <c r="BK102" s="43"/>
    </row>
    <row r="103" spans="1:79" s="25" customFormat="1" ht="12.75" customHeight="1" x14ac:dyDescent="0.25">
      <c r="A103" s="50">
        <v>2210</v>
      </c>
      <c r="B103" s="51"/>
      <c r="C103" s="51"/>
      <c r="D103" s="52"/>
      <c r="E103" s="47" t="s">
        <v>179</v>
      </c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9"/>
      <c r="X103" s="78">
        <v>1035560</v>
      </c>
      <c r="Y103" s="79"/>
      <c r="Z103" s="79"/>
      <c r="AA103" s="79"/>
      <c r="AB103" s="80"/>
      <c r="AC103" s="78">
        <v>150241</v>
      </c>
      <c r="AD103" s="79"/>
      <c r="AE103" s="79"/>
      <c r="AF103" s="79"/>
      <c r="AG103" s="80"/>
      <c r="AH103" s="78">
        <v>0</v>
      </c>
      <c r="AI103" s="79"/>
      <c r="AJ103" s="79"/>
      <c r="AK103" s="79"/>
      <c r="AL103" s="80"/>
      <c r="AM103" s="78">
        <f t="shared" si="8"/>
        <v>1185801</v>
      </c>
      <c r="AN103" s="79"/>
      <c r="AO103" s="79"/>
      <c r="AP103" s="79"/>
      <c r="AQ103" s="80"/>
      <c r="AR103" s="78">
        <v>1153623</v>
      </c>
      <c r="AS103" s="79"/>
      <c r="AT103" s="79"/>
      <c r="AU103" s="79"/>
      <c r="AV103" s="80"/>
      <c r="AW103" s="78">
        <v>157199</v>
      </c>
      <c r="AX103" s="79"/>
      <c r="AY103" s="79"/>
      <c r="AZ103" s="79"/>
      <c r="BA103" s="80"/>
      <c r="BB103" s="78">
        <v>0</v>
      </c>
      <c r="BC103" s="79"/>
      <c r="BD103" s="79"/>
      <c r="BE103" s="79"/>
      <c r="BF103" s="80"/>
      <c r="BG103" s="43">
        <f t="shared" si="9"/>
        <v>1310822</v>
      </c>
      <c r="BH103" s="43"/>
      <c r="BI103" s="43"/>
      <c r="BJ103" s="43"/>
      <c r="BK103" s="43"/>
    </row>
    <row r="104" spans="1:79" s="25" customFormat="1" ht="12.75" customHeight="1" x14ac:dyDescent="0.25">
      <c r="A104" s="50">
        <v>2220</v>
      </c>
      <c r="B104" s="51"/>
      <c r="C104" s="51"/>
      <c r="D104" s="52"/>
      <c r="E104" s="47" t="s">
        <v>256</v>
      </c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9"/>
      <c r="X104" s="78">
        <v>34452</v>
      </c>
      <c r="Y104" s="79"/>
      <c r="Z104" s="79"/>
      <c r="AA104" s="79"/>
      <c r="AB104" s="80"/>
      <c r="AC104" s="78">
        <v>0</v>
      </c>
      <c r="AD104" s="79"/>
      <c r="AE104" s="79"/>
      <c r="AF104" s="79"/>
      <c r="AG104" s="80"/>
      <c r="AH104" s="78">
        <v>0</v>
      </c>
      <c r="AI104" s="79"/>
      <c r="AJ104" s="79"/>
      <c r="AK104" s="79"/>
      <c r="AL104" s="80"/>
      <c r="AM104" s="78">
        <f t="shared" si="8"/>
        <v>34452</v>
      </c>
      <c r="AN104" s="79"/>
      <c r="AO104" s="79"/>
      <c r="AP104" s="79"/>
      <c r="AQ104" s="80"/>
      <c r="AR104" s="78">
        <v>36451</v>
      </c>
      <c r="AS104" s="79"/>
      <c r="AT104" s="79"/>
      <c r="AU104" s="79"/>
      <c r="AV104" s="80"/>
      <c r="AW104" s="78">
        <v>0</v>
      </c>
      <c r="AX104" s="79"/>
      <c r="AY104" s="79"/>
      <c r="AZ104" s="79"/>
      <c r="BA104" s="80"/>
      <c r="BB104" s="78">
        <v>0</v>
      </c>
      <c r="BC104" s="79"/>
      <c r="BD104" s="79"/>
      <c r="BE104" s="79"/>
      <c r="BF104" s="80"/>
      <c r="BG104" s="43">
        <f t="shared" si="9"/>
        <v>36451</v>
      </c>
      <c r="BH104" s="43"/>
      <c r="BI104" s="43"/>
      <c r="BJ104" s="43"/>
      <c r="BK104" s="43"/>
    </row>
    <row r="105" spans="1:79" s="25" customFormat="1" ht="12.75" customHeight="1" x14ac:dyDescent="0.25">
      <c r="A105" s="50">
        <v>2230</v>
      </c>
      <c r="B105" s="51"/>
      <c r="C105" s="51"/>
      <c r="D105" s="52"/>
      <c r="E105" s="47" t="s">
        <v>257</v>
      </c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9"/>
      <c r="X105" s="78">
        <v>0</v>
      </c>
      <c r="Y105" s="79"/>
      <c r="Z105" s="79"/>
      <c r="AA105" s="79"/>
      <c r="AB105" s="80"/>
      <c r="AC105" s="78">
        <v>0</v>
      </c>
      <c r="AD105" s="79"/>
      <c r="AE105" s="79"/>
      <c r="AF105" s="79"/>
      <c r="AG105" s="80"/>
      <c r="AH105" s="78">
        <v>0</v>
      </c>
      <c r="AI105" s="79"/>
      <c r="AJ105" s="79"/>
      <c r="AK105" s="79"/>
      <c r="AL105" s="80"/>
      <c r="AM105" s="78">
        <f t="shared" si="8"/>
        <v>0</v>
      </c>
      <c r="AN105" s="79"/>
      <c r="AO105" s="79"/>
      <c r="AP105" s="79"/>
      <c r="AQ105" s="80"/>
      <c r="AR105" s="78">
        <v>0</v>
      </c>
      <c r="AS105" s="79"/>
      <c r="AT105" s="79"/>
      <c r="AU105" s="79"/>
      <c r="AV105" s="80"/>
      <c r="AW105" s="78">
        <v>0</v>
      </c>
      <c r="AX105" s="79"/>
      <c r="AY105" s="79"/>
      <c r="AZ105" s="79"/>
      <c r="BA105" s="80"/>
      <c r="BB105" s="78">
        <v>0</v>
      </c>
      <c r="BC105" s="79"/>
      <c r="BD105" s="79"/>
      <c r="BE105" s="79"/>
      <c r="BF105" s="80"/>
      <c r="BG105" s="43">
        <f t="shared" si="9"/>
        <v>0</v>
      </c>
      <c r="BH105" s="43"/>
      <c r="BI105" s="43"/>
      <c r="BJ105" s="43"/>
      <c r="BK105" s="43"/>
    </row>
    <row r="106" spans="1:79" s="25" customFormat="1" ht="12.75" customHeight="1" x14ac:dyDescent="0.25">
      <c r="A106" s="50">
        <v>2240</v>
      </c>
      <c r="B106" s="51"/>
      <c r="C106" s="51"/>
      <c r="D106" s="52"/>
      <c r="E106" s="47" t="s">
        <v>180</v>
      </c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9"/>
      <c r="X106" s="78">
        <v>2397573</v>
      </c>
      <c r="Y106" s="79"/>
      <c r="Z106" s="79"/>
      <c r="AA106" s="79"/>
      <c r="AB106" s="80"/>
      <c r="AC106" s="78">
        <v>134123</v>
      </c>
      <c r="AD106" s="79"/>
      <c r="AE106" s="79"/>
      <c r="AF106" s="79"/>
      <c r="AG106" s="80"/>
      <c r="AH106" s="78">
        <v>0</v>
      </c>
      <c r="AI106" s="79"/>
      <c r="AJ106" s="79"/>
      <c r="AK106" s="79"/>
      <c r="AL106" s="80"/>
      <c r="AM106" s="78">
        <f t="shared" si="8"/>
        <v>2531696</v>
      </c>
      <c r="AN106" s="79"/>
      <c r="AO106" s="79"/>
      <c r="AP106" s="79"/>
      <c r="AQ106" s="80"/>
      <c r="AR106" s="78">
        <v>2512453</v>
      </c>
      <c r="AS106" s="79"/>
      <c r="AT106" s="79"/>
      <c r="AU106" s="79"/>
      <c r="AV106" s="80"/>
      <c r="AW106" s="78">
        <v>140335</v>
      </c>
      <c r="AX106" s="79"/>
      <c r="AY106" s="79"/>
      <c r="AZ106" s="79"/>
      <c r="BA106" s="80"/>
      <c r="BB106" s="78">
        <v>0</v>
      </c>
      <c r="BC106" s="79"/>
      <c r="BD106" s="79"/>
      <c r="BE106" s="79"/>
      <c r="BF106" s="80"/>
      <c r="BG106" s="43">
        <f t="shared" si="9"/>
        <v>2652788</v>
      </c>
      <c r="BH106" s="43"/>
      <c r="BI106" s="43"/>
      <c r="BJ106" s="43"/>
      <c r="BK106" s="43"/>
    </row>
    <row r="107" spans="1:79" s="25" customFormat="1" ht="12.75" customHeight="1" x14ac:dyDescent="0.25">
      <c r="A107" s="50">
        <v>2250</v>
      </c>
      <c r="B107" s="51"/>
      <c r="C107" s="51"/>
      <c r="D107" s="52"/>
      <c r="E107" s="47" t="s">
        <v>258</v>
      </c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9"/>
      <c r="X107" s="78">
        <v>454980</v>
      </c>
      <c r="Y107" s="79"/>
      <c r="Z107" s="79"/>
      <c r="AA107" s="79"/>
      <c r="AB107" s="80"/>
      <c r="AC107" s="78">
        <v>5161</v>
      </c>
      <c r="AD107" s="79"/>
      <c r="AE107" s="79"/>
      <c r="AF107" s="79"/>
      <c r="AG107" s="80"/>
      <c r="AH107" s="78">
        <v>0</v>
      </c>
      <c r="AI107" s="79"/>
      <c r="AJ107" s="79"/>
      <c r="AK107" s="79"/>
      <c r="AL107" s="80"/>
      <c r="AM107" s="78">
        <f t="shared" si="8"/>
        <v>460141</v>
      </c>
      <c r="AN107" s="79"/>
      <c r="AO107" s="79"/>
      <c r="AP107" s="79"/>
      <c r="AQ107" s="80"/>
      <c r="AR107" s="78">
        <v>481369</v>
      </c>
      <c r="AS107" s="79"/>
      <c r="AT107" s="79"/>
      <c r="AU107" s="79"/>
      <c r="AV107" s="80"/>
      <c r="AW107" s="78">
        <v>5400</v>
      </c>
      <c r="AX107" s="79"/>
      <c r="AY107" s="79"/>
      <c r="AZ107" s="79"/>
      <c r="BA107" s="80"/>
      <c r="BB107" s="78">
        <v>0</v>
      </c>
      <c r="BC107" s="79"/>
      <c r="BD107" s="79"/>
      <c r="BE107" s="79"/>
      <c r="BF107" s="80"/>
      <c r="BG107" s="43">
        <f t="shared" si="9"/>
        <v>486769</v>
      </c>
      <c r="BH107" s="43"/>
      <c r="BI107" s="43"/>
      <c r="BJ107" s="43"/>
      <c r="BK107" s="43"/>
    </row>
    <row r="108" spans="1:79" s="25" customFormat="1" ht="12.75" customHeight="1" x14ac:dyDescent="0.25">
      <c r="A108" s="50">
        <v>2271</v>
      </c>
      <c r="B108" s="51"/>
      <c r="C108" s="51"/>
      <c r="D108" s="52"/>
      <c r="E108" s="47" t="s">
        <v>181</v>
      </c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9"/>
      <c r="X108" s="78">
        <f>1864242-500000</f>
        <v>1364242</v>
      </c>
      <c r="Y108" s="79"/>
      <c r="Z108" s="79"/>
      <c r="AA108" s="79"/>
      <c r="AB108" s="80"/>
      <c r="AC108" s="78">
        <v>90020</v>
      </c>
      <c r="AD108" s="79"/>
      <c r="AE108" s="79"/>
      <c r="AF108" s="79"/>
      <c r="AG108" s="80"/>
      <c r="AH108" s="78">
        <v>0</v>
      </c>
      <c r="AI108" s="79"/>
      <c r="AJ108" s="79"/>
      <c r="AK108" s="79"/>
      <c r="AL108" s="80"/>
      <c r="AM108" s="78">
        <f t="shared" si="8"/>
        <v>1454262</v>
      </c>
      <c r="AN108" s="79"/>
      <c r="AO108" s="79"/>
      <c r="AP108" s="79"/>
      <c r="AQ108" s="80"/>
      <c r="AR108" s="78">
        <v>1996603</v>
      </c>
      <c r="AS108" s="79"/>
      <c r="AT108" s="79"/>
      <c r="AU108" s="79"/>
      <c r="AV108" s="80"/>
      <c r="AW108" s="78">
        <v>94189</v>
      </c>
      <c r="AX108" s="79"/>
      <c r="AY108" s="79"/>
      <c r="AZ108" s="79"/>
      <c r="BA108" s="80"/>
      <c r="BB108" s="78">
        <v>0</v>
      </c>
      <c r="BC108" s="79"/>
      <c r="BD108" s="79"/>
      <c r="BE108" s="79"/>
      <c r="BF108" s="80"/>
      <c r="BG108" s="43">
        <f t="shared" si="9"/>
        <v>2090792</v>
      </c>
      <c r="BH108" s="43"/>
      <c r="BI108" s="43"/>
      <c r="BJ108" s="43"/>
      <c r="BK108" s="43"/>
    </row>
    <row r="109" spans="1:79" s="25" customFormat="1" ht="12.75" customHeight="1" x14ac:dyDescent="0.25">
      <c r="A109" s="50">
        <v>2272</v>
      </c>
      <c r="B109" s="51"/>
      <c r="C109" s="51"/>
      <c r="D109" s="52"/>
      <c r="E109" s="47" t="s">
        <v>182</v>
      </c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9"/>
      <c r="X109" s="78">
        <v>315016</v>
      </c>
      <c r="Y109" s="79"/>
      <c r="Z109" s="79"/>
      <c r="AA109" s="79"/>
      <c r="AB109" s="80"/>
      <c r="AC109" s="78">
        <v>32833</v>
      </c>
      <c r="AD109" s="79"/>
      <c r="AE109" s="79"/>
      <c r="AF109" s="79"/>
      <c r="AG109" s="80"/>
      <c r="AH109" s="78">
        <v>0</v>
      </c>
      <c r="AI109" s="79"/>
      <c r="AJ109" s="79"/>
      <c r="AK109" s="79"/>
      <c r="AL109" s="80"/>
      <c r="AM109" s="78">
        <f t="shared" si="8"/>
        <v>347849</v>
      </c>
      <c r="AN109" s="79"/>
      <c r="AO109" s="79"/>
      <c r="AP109" s="79"/>
      <c r="AQ109" s="80"/>
      <c r="AR109" s="78">
        <v>337383</v>
      </c>
      <c r="AS109" s="79"/>
      <c r="AT109" s="79"/>
      <c r="AU109" s="79"/>
      <c r="AV109" s="80"/>
      <c r="AW109" s="78">
        <v>34354</v>
      </c>
      <c r="AX109" s="79"/>
      <c r="AY109" s="79"/>
      <c r="AZ109" s="79"/>
      <c r="BA109" s="80"/>
      <c r="BB109" s="78">
        <v>0</v>
      </c>
      <c r="BC109" s="79"/>
      <c r="BD109" s="79"/>
      <c r="BE109" s="79"/>
      <c r="BF109" s="80"/>
      <c r="BG109" s="43">
        <f t="shared" si="9"/>
        <v>371737</v>
      </c>
      <c r="BH109" s="43"/>
      <c r="BI109" s="43"/>
      <c r="BJ109" s="43"/>
      <c r="BK109" s="43"/>
    </row>
    <row r="110" spans="1:79" s="25" customFormat="1" ht="12.75" customHeight="1" x14ac:dyDescent="0.25">
      <c r="A110" s="50">
        <v>2273</v>
      </c>
      <c r="B110" s="51"/>
      <c r="C110" s="51"/>
      <c r="D110" s="52"/>
      <c r="E110" s="47" t="s">
        <v>183</v>
      </c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9"/>
      <c r="X110" s="78">
        <f>2101606-428663</f>
        <v>1672943</v>
      </c>
      <c r="Y110" s="79"/>
      <c r="Z110" s="79"/>
      <c r="AA110" s="79"/>
      <c r="AB110" s="80"/>
      <c r="AC110" s="78">
        <v>51022</v>
      </c>
      <c r="AD110" s="79"/>
      <c r="AE110" s="79"/>
      <c r="AF110" s="79"/>
      <c r="AG110" s="80"/>
      <c r="AH110" s="78">
        <v>0</v>
      </c>
      <c r="AI110" s="79"/>
      <c r="AJ110" s="79"/>
      <c r="AK110" s="79"/>
      <c r="AL110" s="80"/>
      <c r="AM110" s="78">
        <f t="shared" si="8"/>
        <v>1723965</v>
      </c>
      <c r="AN110" s="79"/>
      <c r="AO110" s="79"/>
      <c r="AP110" s="79"/>
      <c r="AQ110" s="80"/>
      <c r="AR110" s="78">
        <f>2250820-697878</f>
        <v>1552942</v>
      </c>
      <c r="AS110" s="79"/>
      <c r="AT110" s="79"/>
      <c r="AU110" s="79"/>
      <c r="AV110" s="80"/>
      <c r="AW110" s="78">
        <v>53385</v>
      </c>
      <c r="AX110" s="79"/>
      <c r="AY110" s="79"/>
      <c r="AZ110" s="79"/>
      <c r="BA110" s="80"/>
      <c r="BB110" s="78">
        <v>0</v>
      </c>
      <c r="BC110" s="79"/>
      <c r="BD110" s="79"/>
      <c r="BE110" s="79"/>
      <c r="BF110" s="80"/>
      <c r="BG110" s="43">
        <f t="shared" si="9"/>
        <v>1606327</v>
      </c>
      <c r="BH110" s="43"/>
      <c r="BI110" s="43"/>
      <c r="BJ110" s="43"/>
      <c r="BK110" s="43"/>
    </row>
    <row r="111" spans="1:79" s="25" customFormat="1" ht="12.75" customHeight="1" x14ac:dyDescent="0.25">
      <c r="A111" s="50">
        <v>2274</v>
      </c>
      <c r="B111" s="51"/>
      <c r="C111" s="51"/>
      <c r="D111" s="52"/>
      <c r="E111" s="47" t="s">
        <v>259</v>
      </c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9"/>
      <c r="X111" s="78">
        <v>669906</v>
      </c>
      <c r="Y111" s="79"/>
      <c r="Z111" s="79"/>
      <c r="AA111" s="79"/>
      <c r="AB111" s="80"/>
      <c r="AC111" s="78">
        <v>19707</v>
      </c>
      <c r="AD111" s="79"/>
      <c r="AE111" s="79"/>
      <c r="AF111" s="79"/>
      <c r="AG111" s="80"/>
      <c r="AH111" s="78">
        <v>0</v>
      </c>
      <c r="AI111" s="79"/>
      <c r="AJ111" s="79"/>
      <c r="AK111" s="79"/>
      <c r="AL111" s="80"/>
      <c r="AM111" s="78">
        <f t="shared" si="8"/>
        <v>689613</v>
      </c>
      <c r="AN111" s="79"/>
      <c r="AO111" s="79"/>
      <c r="AP111" s="79"/>
      <c r="AQ111" s="80"/>
      <c r="AR111" s="78">
        <v>717470</v>
      </c>
      <c r="AS111" s="79"/>
      <c r="AT111" s="79"/>
      <c r="AU111" s="79"/>
      <c r="AV111" s="80"/>
      <c r="AW111" s="78">
        <v>20620</v>
      </c>
      <c r="AX111" s="79"/>
      <c r="AY111" s="79"/>
      <c r="AZ111" s="79"/>
      <c r="BA111" s="80"/>
      <c r="BB111" s="78">
        <v>0</v>
      </c>
      <c r="BC111" s="79"/>
      <c r="BD111" s="79"/>
      <c r="BE111" s="79"/>
      <c r="BF111" s="80"/>
      <c r="BG111" s="43">
        <f t="shared" si="9"/>
        <v>738090</v>
      </c>
      <c r="BH111" s="43"/>
      <c r="BI111" s="43"/>
      <c r="BJ111" s="43"/>
      <c r="BK111" s="43"/>
    </row>
    <row r="112" spans="1:79" s="25" customFormat="1" ht="12.75" customHeight="1" x14ac:dyDescent="0.25">
      <c r="A112" s="50">
        <v>2275</v>
      </c>
      <c r="B112" s="51"/>
      <c r="C112" s="51"/>
      <c r="D112" s="52"/>
      <c r="E112" s="47" t="s">
        <v>184</v>
      </c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9"/>
      <c r="X112" s="78">
        <v>19880</v>
      </c>
      <c r="Y112" s="79"/>
      <c r="Z112" s="79"/>
      <c r="AA112" s="79"/>
      <c r="AB112" s="80"/>
      <c r="AC112" s="78">
        <v>10321</v>
      </c>
      <c r="AD112" s="79"/>
      <c r="AE112" s="79"/>
      <c r="AF112" s="79"/>
      <c r="AG112" s="80"/>
      <c r="AH112" s="78">
        <v>0</v>
      </c>
      <c r="AI112" s="79"/>
      <c r="AJ112" s="79"/>
      <c r="AK112" s="79"/>
      <c r="AL112" s="80"/>
      <c r="AM112" s="78">
        <f t="shared" si="8"/>
        <v>30201</v>
      </c>
      <c r="AN112" s="79"/>
      <c r="AO112" s="79"/>
      <c r="AP112" s="79"/>
      <c r="AQ112" s="80"/>
      <c r="AR112" s="78">
        <v>21292</v>
      </c>
      <c r="AS112" s="79"/>
      <c r="AT112" s="79"/>
      <c r="AU112" s="79"/>
      <c r="AV112" s="80"/>
      <c r="AW112" s="78">
        <v>10799</v>
      </c>
      <c r="AX112" s="79"/>
      <c r="AY112" s="79"/>
      <c r="AZ112" s="79"/>
      <c r="BA112" s="80"/>
      <c r="BB112" s="78">
        <v>0</v>
      </c>
      <c r="BC112" s="79"/>
      <c r="BD112" s="79"/>
      <c r="BE112" s="79"/>
      <c r="BF112" s="80"/>
      <c r="BG112" s="43">
        <f t="shared" si="9"/>
        <v>32091</v>
      </c>
      <c r="BH112" s="43"/>
      <c r="BI112" s="43"/>
      <c r="BJ112" s="43"/>
      <c r="BK112" s="43"/>
    </row>
    <row r="113" spans="1:79" s="25" customFormat="1" ht="25" customHeight="1" x14ac:dyDescent="0.25">
      <c r="A113" s="50">
        <v>2282</v>
      </c>
      <c r="B113" s="51"/>
      <c r="C113" s="51"/>
      <c r="D113" s="52"/>
      <c r="E113" s="47" t="s">
        <v>185</v>
      </c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9"/>
      <c r="X113" s="78">
        <v>17352</v>
      </c>
      <c r="Y113" s="79"/>
      <c r="Z113" s="79"/>
      <c r="AA113" s="79"/>
      <c r="AB113" s="80"/>
      <c r="AC113" s="78">
        <v>0</v>
      </c>
      <c r="AD113" s="79"/>
      <c r="AE113" s="79"/>
      <c r="AF113" s="79"/>
      <c r="AG113" s="80"/>
      <c r="AH113" s="78">
        <v>0</v>
      </c>
      <c r="AI113" s="79"/>
      <c r="AJ113" s="79"/>
      <c r="AK113" s="79"/>
      <c r="AL113" s="80"/>
      <c r="AM113" s="78">
        <f t="shared" si="8"/>
        <v>17352</v>
      </c>
      <c r="AN113" s="79"/>
      <c r="AO113" s="79"/>
      <c r="AP113" s="79"/>
      <c r="AQ113" s="80"/>
      <c r="AR113" s="78">
        <v>18359</v>
      </c>
      <c r="AS113" s="79"/>
      <c r="AT113" s="79"/>
      <c r="AU113" s="79"/>
      <c r="AV113" s="80"/>
      <c r="AW113" s="78">
        <v>0</v>
      </c>
      <c r="AX113" s="79"/>
      <c r="AY113" s="79"/>
      <c r="AZ113" s="79"/>
      <c r="BA113" s="80"/>
      <c r="BB113" s="78">
        <v>0</v>
      </c>
      <c r="BC113" s="79"/>
      <c r="BD113" s="79"/>
      <c r="BE113" s="79"/>
      <c r="BF113" s="80"/>
      <c r="BG113" s="43">
        <f t="shared" si="9"/>
        <v>18359</v>
      </c>
      <c r="BH113" s="43"/>
      <c r="BI113" s="43"/>
      <c r="BJ113" s="43"/>
      <c r="BK113" s="43"/>
    </row>
    <row r="114" spans="1:79" s="25" customFormat="1" ht="12.75" customHeight="1" x14ac:dyDescent="0.25">
      <c r="A114" s="50">
        <v>2730</v>
      </c>
      <c r="B114" s="51"/>
      <c r="C114" s="51"/>
      <c r="D114" s="52"/>
      <c r="E114" s="47" t="s">
        <v>251</v>
      </c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9"/>
      <c r="X114" s="78">
        <v>4321</v>
      </c>
      <c r="Y114" s="79"/>
      <c r="Z114" s="79"/>
      <c r="AA114" s="79"/>
      <c r="AB114" s="80"/>
      <c r="AC114" s="78">
        <v>0</v>
      </c>
      <c r="AD114" s="79"/>
      <c r="AE114" s="79"/>
      <c r="AF114" s="79"/>
      <c r="AG114" s="80"/>
      <c r="AH114" s="78">
        <v>0</v>
      </c>
      <c r="AI114" s="79"/>
      <c r="AJ114" s="79"/>
      <c r="AK114" s="79"/>
      <c r="AL114" s="80"/>
      <c r="AM114" s="78">
        <f t="shared" si="8"/>
        <v>4321</v>
      </c>
      <c r="AN114" s="79"/>
      <c r="AO114" s="79"/>
      <c r="AP114" s="79"/>
      <c r="AQ114" s="80"/>
      <c r="AR114" s="78">
        <v>4320</v>
      </c>
      <c r="AS114" s="79"/>
      <c r="AT114" s="79"/>
      <c r="AU114" s="79"/>
      <c r="AV114" s="80"/>
      <c r="AW114" s="78">
        <v>0</v>
      </c>
      <c r="AX114" s="79"/>
      <c r="AY114" s="79"/>
      <c r="AZ114" s="79"/>
      <c r="BA114" s="80"/>
      <c r="BB114" s="78">
        <v>0</v>
      </c>
      <c r="BC114" s="79"/>
      <c r="BD114" s="79"/>
      <c r="BE114" s="79"/>
      <c r="BF114" s="80"/>
      <c r="BG114" s="43">
        <f t="shared" si="9"/>
        <v>4320</v>
      </c>
      <c r="BH114" s="43"/>
      <c r="BI114" s="43"/>
      <c r="BJ114" s="43"/>
      <c r="BK114" s="43"/>
    </row>
    <row r="115" spans="1:79" s="25" customFormat="1" ht="12.75" customHeight="1" x14ac:dyDescent="0.25">
      <c r="A115" s="50">
        <v>2800</v>
      </c>
      <c r="B115" s="51"/>
      <c r="C115" s="51"/>
      <c r="D115" s="52"/>
      <c r="E115" s="47" t="s">
        <v>186</v>
      </c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9"/>
      <c r="X115" s="78">
        <v>2773</v>
      </c>
      <c r="Y115" s="79"/>
      <c r="Z115" s="79"/>
      <c r="AA115" s="79"/>
      <c r="AB115" s="80"/>
      <c r="AC115" s="78">
        <v>10527</v>
      </c>
      <c r="AD115" s="79"/>
      <c r="AE115" s="79"/>
      <c r="AF115" s="79"/>
      <c r="AG115" s="80"/>
      <c r="AH115" s="78">
        <v>0</v>
      </c>
      <c r="AI115" s="79"/>
      <c r="AJ115" s="79"/>
      <c r="AK115" s="79"/>
      <c r="AL115" s="80"/>
      <c r="AM115" s="78">
        <f t="shared" si="8"/>
        <v>13300</v>
      </c>
      <c r="AN115" s="79"/>
      <c r="AO115" s="79"/>
      <c r="AP115" s="79"/>
      <c r="AQ115" s="80"/>
      <c r="AR115" s="78">
        <v>2770</v>
      </c>
      <c r="AS115" s="79"/>
      <c r="AT115" s="79"/>
      <c r="AU115" s="79"/>
      <c r="AV115" s="80"/>
      <c r="AW115" s="78">
        <v>11015</v>
      </c>
      <c r="AX115" s="79"/>
      <c r="AY115" s="79"/>
      <c r="AZ115" s="79"/>
      <c r="BA115" s="80"/>
      <c r="BB115" s="78">
        <v>0</v>
      </c>
      <c r="BC115" s="79"/>
      <c r="BD115" s="79"/>
      <c r="BE115" s="79"/>
      <c r="BF115" s="80"/>
      <c r="BG115" s="43">
        <f t="shared" si="9"/>
        <v>13785</v>
      </c>
      <c r="BH115" s="43"/>
      <c r="BI115" s="43"/>
      <c r="BJ115" s="43"/>
      <c r="BK115" s="43"/>
    </row>
    <row r="116" spans="1:79" s="25" customFormat="1" ht="25" customHeight="1" x14ac:dyDescent="0.25">
      <c r="A116" s="50">
        <v>3110</v>
      </c>
      <c r="B116" s="51"/>
      <c r="C116" s="51"/>
      <c r="D116" s="52"/>
      <c r="E116" s="47" t="s">
        <v>187</v>
      </c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9"/>
      <c r="X116" s="78">
        <v>0</v>
      </c>
      <c r="Y116" s="79"/>
      <c r="Z116" s="79"/>
      <c r="AA116" s="79"/>
      <c r="AB116" s="80"/>
      <c r="AC116" s="78">
        <v>25803</v>
      </c>
      <c r="AD116" s="79"/>
      <c r="AE116" s="79"/>
      <c r="AF116" s="79"/>
      <c r="AG116" s="80"/>
      <c r="AH116" s="78">
        <v>0</v>
      </c>
      <c r="AI116" s="79"/>
      <c r="AJ116" s="79"/>
      <c r="AK116" s="79"/>
      <c r="AL116" s="80"/>
      <c r="AM116" s="78">
        <f t="shared" si="8"/>
        <v>25803</v>
      </c>
      <c r="AN116" s="79"/>
      <c r="AO116" s="79"/>
      <c r="AP116" s="79"/>
      <c r="AQ116" s="80"/>
      <c r="AR116" s="78">
        <v>0</v>
      </c>
      <c r="AS116" s="79"/>
      <c r="AT116" s="79"/>
      <c r="AU116" s="79"/>
      <c r="AV116" s="80"/>
      <c r="AW116" s="78">
        <v>26998</v>
      </c>
      <c r="AX116" s="79"/>
      <c r="AY116" s="79"/>
      <c r="AZ116" s="79"/>
      <c r="BA116" s="80"/>
      <c r="BB116" s="78">
        <v>0</v>
      </c>
      <c r="BC116" s="79"/>
      <c r="BD116" s="79"/>
      <c r="BE116" s="79"/>
      <c r="BF116" s="80"/>
      <c r="BG116" s="43">
        <f t="shared" si="9"/>
        <v>26998</v>
      </c>
      <c r="BH116" s="43"/>
      <c r="BI116" s="43"/>
      <c r="BJ116" s="43"/>
      <c r="BK116" s="43"/>
    </row>
    <row r="117" spans="1:79" s="25" customFormat="1" ht="12.75" customHeight="1" x14ac:dyDescent="0.25">
      <c r="A117" s="50">
        <v>3122</v>
      </c>
      <c r="B117" s="51"/>
      <c r="C117" s="51"/>
      <c r="D117" s="52"/>
      <c r="E117" s="47" t="s">
        <v>260</v>
      </c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9"/>
      <c r="X117" s="78">
        <v>0</v>
      </c>
      <c r="Y117" s="79"/>
      <c r="Z117" s="79"/>
      <c r="AA117" s="79"/>
      <c r="AB117" s="80"/>
      <c r="AC117" s="78">
        <v>0</v>
      </c>
      <c r="AD117" s="79"/>
      <c r="AE117" s="79"/>
      <c r="AF117" s="79"/>
      <c r="AG117" s="80"/>
      <c r="AH117" s="78">
        <v>0</v>
      </c>
      <c r="AI117" s="79"/>
      <c r="AJ117" s="79"/>
      <c r="AK117" s="79"/>
      <c r="AL117" s="80"/>
      <c r="AM117" s="78">
        <f t="shared" si="8"/>
        <v>0</v>
      </c>
      <c r="AN117" s="79"/>
      <c r="AO117" s="79"/>
      <c r="AP117" s="79"/>
      <c r="AQ117" s="80"/>
      <c r="AR117" s="78">
        <v>0</v>
      </c>
      <c r="AS117" s="79"/>
      <c r="AT117" s="79"/>
      <c r="AU117" s="79"/>
      <c r="AV117" s="80"/>
      <c r="AW117" s="78">
        <v>0</v>
      </c>
      <c r="AX117" s="79"/>
      <c r="AY117" s="79"/>
      <c r="AZ117" s="79"/>
      <c r="BA117" s="80"/>
      <c r="BB117" s="78">
        <v>0</v>
      </c>
      <c r="BC117" s="79"/>
      <c r="BD117" s="79"/>
      <c r="BE117" s="79"/>
      <c r="BF117" s="80"/>
      <c r="BG117" s="43">
        <f t="shared" si="9"/>
        <v>0</v>
      </c>
      <c r="BH117" s="43"/>
      <c r="BI117" s="43"/>
      <c r="BJ117" s="43"/>
      <c r="BK117" s="43"/>
    </row>
    <row r="118" spans="1:79" s="25" customFormat="1" ht="12.75" customHeight="1" x14ac:dyDescent="0.25">
      <c r="A118" s="50">
        <v>3132</v>
      </c>
      <c r="B118" s="51"/>
      <c r="C118" s="51"/>
      <c r="D118" s="52"/>
      <c r="E118" s="47" t="s">
        <v>188</v>
      </c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9"/>
      <c r="X118" s="78">
        <v>0</v>
      </c>
      <c r="Y118" s="79"/>
      <c r="Z118" s="79"/>
      <c r="AA118" s="79"/>
      <c r="AB118" s="80"/>
      <c r="AC118" s="78">
        <v>0</v>
      </c>
      <c r="AD118" s="79"/>
      <c r="AE118" s="79"/>
      <c r="AF118" s="79"/>
      <c r="AG118" s="80"/>
      <c r="AH118" s="78">
        <v>0</v>
      </c>
      <c r="AI118" s="79"/>
      <c r="AJ118" s="79"/>
      <c r="AK118" s="79"/>
      <c r="AL118" s="80"/>
      <c r="AM118" s="78">
        <f t="shared" si="8"/>
        <v>0</v>
      </c>
      <c r="AN118" s="79"/>
      <c r="AO118" s="79"/>
      <c r="AP118" s="79"/>
      <c r="AQ118" s="80"/>
      <c r="AR118" s="78">
        <v>0</v>
      </c>
      <c r="AS118" s="79"/>
      <c r="AT118" s="79"/>
      <c r="AU118" s="79"/>
      <c r="AV118" s="80"/>
      <c r="AW118" s="78">
        <v>0</v>
      </c>
      <c r="AX118" s="79"/>
      <c r="AY118" s="79"/>
      <c r="AZ118" s="79"/>
      <c r="BA118" s="80"/>
      <c r="BB118" s="78">
        <v>0</v>
      </c>
      <c r="BC118" s="79"/>
      <c r="BD118" s="79"/>
      <c r="BE118" s="79"/>
      <c r="BF118" s="80"/>
      <c r="BG118" s="43">
        <f t="shared" si="9"/>
        <v>0</v>
      </c>
      <c r="BH118" s="43"/>
      <c r="BI118" s="43"/>
      <c r="BJ118" s="43"/>
      <c r="BK118" s="43"/>
    </row>
    <row r="119" spans="1:79" s="25" customFormat="1" ht="12.75" customHeight="1" x14ac:dyDescent="0.25">
      <c r="A119" s="50">
        <v>3142</v>
      </c>
      <c r="B119" s="51"/>
      <c r="C119" s="51"/>
      <c r="D119" s="52"/>
      <c r="E119" s="47" t="s">
        <v>189</v>
      </c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9"/>
      <c r="X119" s="78">
        <v>0</v>
      </c>
      <c r="Y119" s="79"/>
      <c r="Z119" s="79"/>
      <c r="AA119" s="79"/>
      <c r="AB119" s="80"/>
      <c r="AC119" s="78">
        <v>0</v>
      </c>
      <c r="AD119" s="79"/>
      <c r="AE119" s="79"/>
      <c r="AF119" s="79"/>
      <c r="AG119" s="80"/>
      <c r="AH119" s="78">
        <v>0</v>
      </c>
      <c r="AI119" s="79"/>
      <c r="AJ119" s="79"/>
      <c r="AK119" s="79"/>
      <c r="AL119" s="80"/>
      <c r="AM119" s="78">
        <f t="shared" si="8"/>
        <v>0</v>
      </c>
      <c r="AN119" s="79"/>
      <c r="AO119" s="79"/>
      <c r="AP119" s="79"/>
      <c r="AQ119" s="80"/>
      <c r="AR119" s="78">
        <v>0</v>
      </c>
      <c r="AS119" s="79"/>
      <c r="AT119" s="79"/>
      <c r="AU119" s="79"/>
      <c r="AV119" s="80"/>
      <c r="AW119" s="78">
        <v>0</v>
      </c>
      <c r="AX119" s="79"/>
      <c r="AY119" s="79"/>
      <c r="AZ119" s="79"/>
      <c r="BA119" s="80"/>
      <c r="BB119" s="78">
        <v>0</v>
      </c>
      <c r="BC119" s="79"/>
      <c r="BD119" s="79"/>
      <c r="BE119" s="79"/>
      <c r="BF119" s="80"/>
      <c r="BG119" s="43">
        <f t="shared" si="9"/>
        <v>0</v>
      </c>
      <c r="BH119" s="43"/>
      <c r="BI119" s="43"/>
      <c r="BJ119" s="43"/>
      <c r="BK119" s="43"/>
    </row>
    <row r="120" spans="1:79" s="6" customFormat="1" ht="12.75" customHeight="1" x14ac:dyDescent="0.25">
      <c r="A120" s="102"/>
      <c r="B120" s="83"/>
      <c r="C120" s="83"/>
      <c r="D120" s="84"/>
      <c r="E120" s="60" t="s">
        <v>145</v>
      </c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2"/>
      <c r="X120" s="129">
        <v>64420627</v>
      </c>
      <c r="Y120" s="130"/>
      <c r="Z120" s="130"/>
      <c r="AA120" s="130"/>
      <c r="AB120" s="131"/>
      <c r="AC120" s="129">
        <f>AC101+AC102+AC103+AC106+AC107+AC108+AC109+AC110+AC111+AC112+AC115+AC116</f>
        <v>834682</v>
      </c>
      <c r="AD120" s="130"/>
      <c r="AE120" s="130"/>
      <c r="AF120" s="130"/>
      <c r="AG120" s="131"/>
      <c r="AH120" s="129">
        <v>0</v>
      </c>
      <c r="AI120" s="130"/>
      <c r="AJ120" s="130"/>
      <c r="AK120" s="130"/>
      <c r="AL120" s="131"/>
      <c r="AM120" s="129">
        <f t="shared" si="8"/>
        <v>65255309</v>
      </c>
      <c r="AN120" s="130"/>
      <c r="AO120" s="130"/>
      <c r="AP120" s="130"/>
      <c r="AQ120" s="131"/>
      <c r="AR120" s="129">
        <v>67661027</v>
      </c>
      <c r="AS120" s="130"/>
      <c r="AT120" s="130"/>
      <c r="AU120" s="130"/>
      <c r="AV120" s="131"/>
      <c r="AW120" s="129">
        <f>AW101+AW102+AW103+AW106+AW107+AW108+AW109+AW110+AW111+AW112+AW115+AW116</f>
        <v>873341</v>
      </c>
      <c r="AX120" s="130"/>
      <c r="AY120" s="130"/>
      <c r="AZ120" s="130"/>
      <c r="BA120" s="131"/>
      <c r="BB120" s="129">
        <v>0</v>
      </c>
      <c r="BC120" s="130"/>
      <c r="BD120" s="130"/>
      <c r="BE120" s="130"/>
      <c r="BF120" s="131"/>
      <c r="BG120" s="64">
        <f t="shared" si="9"/>
        <v>68534368</v>
      </c>
      <c r="BH120" s="64"/>
      <c r="BI120" s="64"/>
      <c r="BJ120" s="64"/>
      <c r="BK120" s="64"/>
    </row>
    <row r="122" spans="1:79" ht="14.25" customHeight="1" x14ac:dyDescent="0.25">
      <c r="A122" s="115" t="s">
        <v>242</v>
      </c>
      <c r="B122" s="115"/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  <c r="R122" s="115"/>
      <c r="S122" s="115"/>
      <c r="T122" s="115"/>
      <c r="U122" s="115"/>
      <c r="V122" s="115"/>
      <c r="W122" s="115"/>
      <c r="X122" s="115"/>
      <c r="Y122" s="115"/>
      <c r="Z122" s="115"/>
      <c r="AA122" s="115"/>
      <c r="AB122" s="115"/>
      <c r="AC122" s="115"/>
      <c r="AD122" s="115"/>
      <c r="AE122" s="115"/>
      <c r="AF122" s="115"/>
      <c r="AG122" s="115"/>
      <c r="AH122" s="115"/>
      <c r="AI122" s="115"/>
      <c r="AJ122" s="115"/>
      <c r="AK122" s="115"/>
      <c r="AL122" s="115"/>
      <c r="AM122" s="115"/>
      <c r="AN122" s="115"/>
      <c r="AO122" s="115"/>
      <c r="AP122" s="115"/>
      <c r="AQ122" s="115"/>
      <c r="AR122" s="115"/>
      <c r="AS122" s="115"/>
      <c r="AT122" s="115"/>
      <c r="AU122" s="115"/>
      <c r="AV122" s="115"/>
      <c r="AW122" s="115"/>
      <c r="AX122" s="115"/>
      <c r="AY122" s="115"/>
      <c r="AZ122" s="115"/>
      <c r="BA122" s="115"/>
      <c r="BB122" s="115"/>
      <c r="BC122" s="115"/>
      <c r="BD122" s="115"/>
      <c r="BE122" s="115"/>
      <c r="BF122" s="115"/>
      <c r="BG122" s="115"/>
      <c r="BH122" s="115"/>
      <c r="BI122" s="115"/>
      <c r="BJ122" s="115"/>
      <c r="BK122" s="115"/>
      <c r="BL122" s="115"/>
    </row>
    <row r="123" spans="1:79" ht="15" customHeight="1" x14ac:dyDescent="0.25">
      <c r="A123" s="156" t="s">
        <v>213</v>
      </c>
      <c r="B123" s="156"/>
      <c r="C123" s="156"/>
      <c r="D123" s="156"/>
      <c r="E123" s="156"/>
      <c r="F123" s="156"/>
      <c r="G123" s="156"/>
      <c r="H123" s="156"/>
      <c r="I123" s="156"/>
      <c r="J123" s="156"/>
      <c r="K123" s="156"/>
      <c r="L123" s="156"/>
      <c r="M123" s="156"/>
      <c r="N123" s="156"/>
      <c r="O123" s="156"/>
      <c r="P123" s="156"/>
      <c r="Q123" s="156"/>
      <c r="R123" s="156"/>
      <c r="S123" s="156"/>
      <c r="T123" s="156"/>
      <c r="U123" s="156"/>
      <c r="V123" s="156"/>
      <c r="W123" s="156"/>
      <c r="X123" s="156"/>
      <c r="Y123" s="156"/>
      <c r="Z123" s="156"/>
      <c r="AA123" s="156"/>
      <c r="AB123" s="156"/>
      <c r="AC123" s="156"/>
      <c r="AD123" s="156"/>
      <c r="AE123" s="156"/>
      <c r="AF123" s="156"/>
      <c r="AG123" s="156"/>
      <c r="AH123" s="156"/>
      <c r="AI123" s="156"/>
      <c r="AJ123" s="156"/>
      <c r="AK123" s="156"/>
      <c r="AL123" s="156"/>
      <c r="AM123" s="156"/>
      <c r="AN123" s="156"/>
      <c r="AO123" s="156"/>
      <c r="AP123" s="156"/>
      <c r="AQ123" s="156"/>
      <c r="AR123" s="156"/>
      <c r="AS123" s="156"/>
      <c r="AT123" s="156"/>
      <c r="AU123" s="156"/>
      <c r="AV123" s="156"/>
      <c r="AW123" s="156"/>
      <c r="AX123" s="156"/>
      <c r="AY123" s="156"/>
      <c r="AZ123" s="156"/>
      <c r="BA123" s="156"/>
      <c r="BB123" s="156"/>
      <c r="BC123" s="156"/>
      <c r="BD123" s="156"/>
      <c r="BE123" s="156"/>
      <c r="BF123" s="156"/>
      <c r="BG123" s="156"/>
      <c r="BH123" s="156"/>
      <c r="BI123" s="156"/>
      <c r="BJ123" s="156"/>
      <c r="BK123" s="156"/>
    </row>
    <row r="124" spans="1:79" s="29" customFormat="1" ht="23.15" customHeight="1" x14ac:dyDescent="0.25">
      <c r="A124" s="158" t="s">
        <v>117</v>
      </c>
      <c r="B124" s="159"/>
      <c r="C124" s="159"/>
      <c r="D124" s="159"/>
      <c r="E124" s="160"/>
      <c r="F124" s="158" t="s">
        <v>19</v>
      </c>
      <c r="G124" s="159"/>
      <c r="H124" s="159"/>
      <c r="I124" s="159"/>
      <c r="J124" s="159"/>
      <c r="K124" s="159"/>
      <c r="L124" s="159"/>
      <c r="M124" s="159"/>
      <c r="N124" s="159"/>
      <c r="O124" s="159"/>
      <c r="P124" s="159"/>
      <c r="Q124" s="159"/>
      <c r="R124" s="159"/>
      <c r="S124" s="159"/>
      <c r="T124" s="159"/>
      <c r="U124" s="159"/>
      <c r="V124" s="159"/>
      <c r="W124" s="160"/>
      <c r="X124" s="73" t="s">
        <v>235</v>
      </c>
      <c r="Y124" s="73"/>
      <c r="Z124" s="73"/>
      <c r="AA124" s="73"/>
      <c r="AB124" s="73"/>
      <c r="AC124" s="73"/>
      <c r="AD124" s="73"/>
      <c r="AE124" s="73"/>
      <c r="AF124" s="73"/>
      <c r="AG124" s="73"/>
      <c r="AH124" s="73"/>
      <c r="AI124" s="73"/>
      <c r="AJ124" s="73"/>
      <c r="AK124" s="73"/>
      <c r="AL124" s="73"/>
      <c r="AM124" s="73"/>
      <c r="AN124" s="73"/>
      <c r="AO124" s="73"/>
      <c r="AP124" s="73"/>
      <c r="AQ124" s="73"/>
      <c r="AR124" s="86" t="s">
        <v>240</v>
      </c>
      <c r="AS124" s="93"/>
      <c r="AT124" s="93"/>
      <c r="AU124" s="93"/>
      <c r="AV124" s="93"/>
      <c r="AW124" s="93"/>
      <c r="AX124" s="93"/>
      <c r="AY124" s="93"/>
      <c r="AZ124" s="93"/>
      <c r="BA124" s="93"/>
      <c r="BB124" s="93"/>
      <c r="BC124" s="93"/>
      <c r="BD124" s="93"/>
      <c r="BE124" s="93"/>
      <c r="BF124" s="93"/>
      <c r="BG124" s="93"/>
      <c r="BH124" s="93"/>
      <c r="BI124" s="93"/>
      <c r="BJ124" s="93"/>
      <c r="BK124" s="94"/>
    </row>
    <row r="125" spans="1:79" s="29" customFormat="1" ht="38" customHeight="1" x14ac:dyDescent="0.25">
      <c r="A125" s="161"/>
      <c r="B125" s="162"/>
      <c r="C125" s="162"/>
      <c r="D125" s="162"/>
      <c r="E125" s="163"/>
      <c r="F125" s="161"/>
      <c r="G125" s="162"/>
      <c r="H125" s="162"/>
      <c r="I125" s="162"/>
      <c r="J125" s="162"/>
      <c r="K125" s="162"/>
      <c r="L125" s="162"/>
      <c r="M125" s="162"/>
      <c r="N125" s="162"/>
      <c r="O125" s="162"/>
      <c r="P125" s="162"/>
      <c r="Q125" s="162"/>
      <c r="R125" s="162"/>
      <c r="S125" s="162"/>
      <c r="T125" s="162"/>
      <c r="U125" s="162"/>
      <c r="V125" s="162"/>
      <c r="W125" s="163"/>
      <c r="X125" s="86" t="s">
        <v>4</v>
      </c>
      <c r="Y125" s="93"/>
      <c r="Z125" s="93"/>
      <c r="AA125" s="93"/>
      <c r="AB125" s="94"/>
      <c r="AC125" s="86" t="s">
        <v>3</v>
      </c>
      <c r="AD125" s="93"/>
      <c r="AE125" s="93"/>
      <c r="AF125" s="93"/>
      <c r="AG125" s="94"/>
      <c r="AH125" s="86" t="s">
        <v>114</v>
      </c>
      <c r="AI125" s="93"/>
      <c r="AJ125" s="93"/>
      <c r="AK125" s="93"/>
      <c r="AL125" s="94"/>
      <c r="AM125" s="86" t="s">
        <v>5</v>
      </c>
      <c r="AN125" s="93"/>
      <c r="AO125" s="93"/>
      <c r="AP125" s="93"/>
      <c r="AQ125" s="94"/>
      <c r="AR125" s="86" t="s">
        <v>4</v>
      </c>
      <c r="AS125" s="93"/>
      <c r="AT125" s="93"/>
      <c r="AU125" s="93"/>
      <c r="AV125" s="94"/>
      <c r="AW125" s="86" t="s">
        <v>3</v>
      </c>
      <c r="AX125" s="93"/>
      <c r="AY125" s="93"/>
      <c r="AZ125" s="93"/>
      <c r="BA125" s="94"/>
      <c r="BB125" s="73" t="s">
        <v>114</v>
      </c>
      <c r="BC125" s="73"/>
      <c r="BD125" s="73"/>
      <c r="BE125" s="73"/>
      <c r="BF125" s="73"/>
      <c r="BG125" s="86" t="s">
        <v>94</v>
      </c>
      <c r="BH125" s="93"/>
      <c r="BI125" s="93"/>
      <c r="BJ125" s="93"/>
      <c r="BK125" s="94"/>
    </row>
    <row r="126" spans="1:79" s="29" customFormat="1" ht="15" customHeight="1" x14ac:dyDescent="0.25">
      <c r="A126" s="86">
        <v>1</v>
      </c>
      <c r="B126" s="93"/>
      <c r="C126" s="93"/>
      <c r="D126" s="93"/>
      <c r="E126" s="94"/>
      <c r="F126" s="86">
        <v>2</v>
      </c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  <c r="T126" s="93"/>
      <c r="U126" s="93"/>
      <c r="V126" s="93"/>
      <c r="W126" s="94"/>
      <c r="X126" s="86">
        <v>3</v>
      </c>
      <c r="Y126" s="93"/>
      <c r="Z126" s="93"/>
      <c r="AA126" s="93"/>
      <c r="AB126" s="94"/>
      <c r="AC126" s="86">
        <v>4</v>
      </c>
      <c r="AD126" s="93"/>
      <c r="AE126" s="93"/>
      <c r="AF126" s="93"/>
      <c r="AG126" s="94"/>
      <c r="AH126" s="86">
        <v>5</v>
      </c>
      <c r="AI126" s="93"/>
      <c r="AJ126" s="93"/>
      <c r="AK126" s="93"/>
      <c r="AL126" s="94"/>
      <c r="AM126" s="86">
        <v>6</v>
      </c>
      <c r="AN126" s="93"/>
      <c r="AO126" s="93"/>
      <c r="AP126" s="93"/>
      <c r="AQ126" s="94"/>
      <c r="AR126" s="86">
        <v>7</v>
      </c>
      <c r="AS126" s="93"/>
      <c r="AT126" s="93"/>
      <c r="AU126" s="93"/>
      <c r="AV126" s="94"/>
      <c r="AW126" s="86">
        <v>8</v>
      </c>
      <c r="AX126" s="93"/>
      <c r="AY126" s="93"/>
      <c r="AZ126" s="93"/>
      <c r="BA126" s="94"/>
      <c r="BB126" s="86">
        <v>9</v>
      </c>
      <c r="BC126" s="93"/>
      <c r="BD126" s="93"/>
      <c r="BE126" s="93"/>
      <c r="BF126" s="94"/>
      <c r="BG126" s="86">
        <v>10</v>
      </c>
      <c r="BH126" s="93"/>
      <c r="BI126" s="93"/>
      <c r="BJ126" s="93"/>
      <c r="BK126" s="94"/>
    </row>
    <row r="127" spans="1:79" s="29" customFormat="1" ht="15" hidden="1" customHeight="1" x14ac:dyDescent="0.25">
      <c r="A127" s="86" t="s">
        <v>62</v>
      </c>
      <c r="B127" s="93"/>
      <c r="C127" s="93"/>
      <c r="D127" s="93"/>
      <c r="E127" s="94"/>
      <c r="F127" s="86" t="s">
        <v>55</v>
      </c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  <c r="S127" s="93"/>
      <c r="T127" s="93"/>
      <c r="U127" s="93"/>
      <c r="V127" s="93"/>
      <c r="W127" s="94"/>
      <c r="X127" s="86" t="s">
        <v>58</v>
      </c>
      <c r="Y127" s="93"/>
      <c r="Z127" s="93"/>
      <c r="AA127" s="93"/>
      <c r="AB127" s="94"/>
      <c r="AC127" s="86" t="s">
        <v>59</v>
      </c>
      <c r="AD127" s="93"/>
      <c r="AE127" s="93"/>
      <c r="AF127" s="93"/>
      <c r="AG127" s="94"/>
      <c r="AH127" s="86" t="s">
        <v>92</v>
      </c>
      <c r="AI127" s="93"/>
      <c r="AJ127" s="93"/>
      <c r="AK127" s="93"/>
      <c r="AL127" s="94"/>
      <c r="AM127" s="202" t="s">
        <v>169</v>
      </c>
      <c r="AN127" s="203"/>
      <c r="AO127" s="203"/>
      <c r="AP127" s="203"/>
      <c r="AQ127" s="204"/>
      <c r="AR127" s="86" t="s">
        <v>60</v>
      </c>
      <c r="AS127" s="93"/>
      <c r="AT127" s="93"/>
      <c r="AU127" s="93"/>
      <c r="AV127" s="94"/>
      <c r="AW127" s="86" t="s">
        <v>61</v>
      </c>
      <c r="AX127" s="93"/>
      <c r="AY127" s="93"/>
      <c r="AZ127" s="93"/>
      <c r="BA127" s="94"/>
      <c r="BB127" s="86" t="s">
        <v>93</v>
      </c>
      <c r="BC127" s="93"/>
      <c r="BD127" s="93"/>
      <c r="BE127" s="93"/>
      <c r="BF127" s="94"/>
      <c r="BG127" s="202" t="s">
        <v>169</v>
      </c>
      <c r="BH127" s="203"/>
      <c r="BI127" s="203"/>
      <c r="BJ127" s="203"/>
      <c r="BK127" s="204"/>
      <c r="CA127" s="29" t="s">
        <v>31</v>
      </c>
    </row>
    <row r="128" spans="1:79" s="33" customFormat="1" ht="12.75" customHeight="1" x14ac:dyDescent="0.25">
      <c r="A128" s="82"/>
      <c r="B128" s="197"/>
      <c r="C128" s="197"/>
      <c r="D128" s="197"/>
      <c r="E128" s="198"/>
      <c r="F128" s="82" t="s">
        <v>145</v>
      </c>
      <c r="G128" s="197"/>
      <c r="H128" s="197"/>
      <c r="I128" s="197"/>
      <c r="J128" s="197"/>
      <c r="K128" s="197"/>
      <c r="L128" s="197"/>
      <c r="M128" s="197"/>
      <c r="N128" s="197"/>
      <c r="O128" s="197"/>
      <c r="P128" s="197"/>
      <c r="Q128" s="197"/>
      <c r="R128" s="197"/>
      <c r="S128" s="197"/>
      <c r="T128" s="197"/>
      <c r="U128" s="197"/>
      <c r="V128" s="197"/>
      <c r="W128" s="198"/>
      <c r="X128" s="199"/>
      <c r="Y128" s="200"/>
      <c r="Z128" s="200"/>
      <c r="AA128" s="200"/>
      <c r="AB128" s="201"/>
      <c r="AC128" s="199"/>
      <c r="AD128" s="200"/>
      <c r="AE128" s="200"/>
      <c r="AF128" s="200"/>
      <c r="AG128" s="201"/>
      <c r="AH128" s="196"/>
      <c r="AI128" s="196"/>
      <c r="AJ128" s="196"/>
      <c r="AK128" s="196"/>
      <c r="AL128" s="196"/>
      <c r="AM128" s="196">
        <f>IF(ISNUMBER(X128),X128,0)+IF(ISNUMBER(AC128),AC128,0)</f>
        <v>0</v>
      </c>
      <c r="AN128" s="196"/>
      <c r="AO128" s="196"/>
      <c r="AP128" s="196"/>
      <c r="AQ128" s="196"/>
      <c r="AR128" s="196"/>
      <c r="AS128" s="196"/>
      <c r="AT128" s="196"/>
      <c r="AU128" s="196"/>
      <c r="AV128" s="196"/>
      <c r="AW128" s="196"/>
      <c r="AX128" s="196"/>
      <c r="AY128" s="196"/>
      <c r="AZ128" s="196"/>
      <c r="BA128" s="196"/>
      <c r="BB128" s="196"/>
      <c r="BC128" s="196"/>
      <c r="BD128" s="196"/>
      <c r="BE128" s="196"/>
      <c r="BF128" s="196"/>
      <c r="BG128" s="196">
        <f>IF(ISNUMBER(AR128),AR128,0)+IF(ISNUMBER(AW128),AW128,0)</f>
        <v>0</v>
      </c>
      <c r="BH128" s="196"/>
      <c r="BI128" s="196"/>
      <c r="BJ128" s="196"/>
      <c r="BK128" s="196"/>
      <c r="CA128" s="33" t="s">
        <v>32</v>
      </c>
    </row>
    <row r="130" spans="1:77" hidden="1" x14ac:dyDescent="0.25"/>
    <row r="131" spans="1:77" ht="14.25" customHeight="1" x14ac:dyDescent="0.25">
      <c r="A131" s="115" t="s">
        <v>118</v>
      </c>
      <c r="B131" s="115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  <c r="R131" s="115"/>
      <c r="S131" s="115"/>
      <c r="T131" s="115"/>
      <c r="U131" s="115"/>
      <c r="V131" s="115"/>
      <c r="W131" s="115"/>
      <c r="X131" s="115"/>
      <c r="Y131" s="115"/>
      <c r="Z131" s="115"/>
      <c r="AA131" s="115"/>
      <c r="AB131" s="115"/>
      <c r="AC131" s="115"/>
      <c r="AD131" s="115"/>
      <c r="AE131" s="115"/>
      <c r="AF131" s="115"/>
      <c r="AG131" s="115"/>
      <c r="AH131" s="115"/>
      <c r="AI131" s="115"/>
      <c r="AJ131" s="115"/>
      <c r="AK131" s="115"/>
      <c r="AL131" s="115"/>
      <c r="AM131" s="115"/>
      <c r="AN131" s="115"/>
      <c r="AO131" s="115"/>
      <c r="AP131" s="115"/>
      <c r="AQ131" s="115"/>
      <c r="AR131" s="115"/>
      <c r="AS131" s="115"/>
      <c r="AT131" s="115"/>
      <c r="AU131" s="115"/>
      <c r="AV131" s="115"/>
      <c r="AW131" s="115"/>
      <c r="AX131" s="115"/>
      <c r="AY131" s="115"/>
      <c r="AZ131" s="115"/>
      <c r="BA131" s="115"/>
      <c r="BB131" s="115"/>
      <c r="BC131" s="115"/>
      <c r="BD131" s="115"/>
      <c r="BE131" s="115"/>
      <c r="BF131" s="115"/>
      <c r="BG131" s="115"/>
      <c r="BH131" s="115"/>
      <c r="BI131" s="115"/>
      <c r="BJ131" s="115"/>
      <c r="BK131" s="115"/>
      <c r="BL131" s="115"/>
    </row>
    <row r="132" spans="1:77" ht="14.25" customHeight="1" x14ac:dyDescent="0.25">
      <c r="A132" s="115" t="s">
        <v>227</v>
      </c>
      <c r="B132" s="115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  <c r="R132" s="115"/>
      <c r="S132" s="115"/>
      <c r="T132" s="115"/>
      <c r="U132" s="115"/>
      <c r="V132" s="115"/>
      <c r="W132" s="115"/>
      <c r="X132" s="115"/>
      <c r="Y132" s="115"/>
      <c r="Z132" s="115"/>
      <c r="AA132" s="115"/>
      <c r="AB132" s="115"/>
      <c r="AC132" s="115"/>
      <c r="AD132" s="115"/>
      <c r="AE132" s="115"/>
      <c r="AF132" s="115"/>
      <c r="AG132" s="115"/>
      <c r="AH132" s="115"/>
      <c r="AI132" s="115"/>
      <c r="AJ132" s="115"/>
      <c r="AK132" s="115"/>
      <c r="AL132" s="115"/>
      <c r="AM132" s="115"/>
      <c r="AN132" s="115"/>
      <c r="AO132" s="115"/>
      <c r="AP132" s="115"/>
      <c r="AQ132" s="115"/>
      <c r="AR132" s="115"/>
      <c r="AS132" s="115"/>
      <c r="AT132" s="115"/>
      <c r="AU132" s="115"/>
      <c r="AV132" s="115"/>
      <c r="AW132" s="115"/>
      <c r="AX132" s="115"/>
      <c r="AY132" s="115"/>
      <c r="AZ132" s="115"/>
      <c r="BA132" s="115"/>
      <c r="BB132" s="115"/>
      <c r="BC132" s="115"/>
      <c r="BD132" s="115"/>
      <c r="BE132" s="115"/>
      <c r="BF132" s="115"/>
      <c r="BG132" s="115"/>
      <c r="BH132" s="115"/>
      <c r="BI132" s="115"/>
      <c r="BJ132" s="115"/>
      <c r="BK132" s="115"/>
      <c r="BL132" s="115"/>
    </row>
    <row r="133" spans="1:77" ht="15" customHeight="1" x14ac:dyDescent="0.25">
      <c r="A133" s="156" t="s">
        <v>213</v>
      </c>
      <c r="B133" s="156"/>
      <c r="C133" s="156"/>
      <c r="D133" s="156"/>
      <c r="E133" s="156"/>
      <c r="F133" s="156"/>
      <c r="G133" s="156"/>
      <c r="H133" s="156"/>
      <c r="I133" s="156"/>
      <c r="J133" s="156"/>
      <c r="K133" s="156"/>
      <c r="L133" s="156"/>
      <c r="M133" s="156"/>
      <c r="N133" s="156"/>
      <c r="O133" s="156"/>
      <c r="P133" s="156"/>
      <c r="Q133" s="156"/>
      <c r="R133" s="156"/>
      <c r="S133" s="156"/>
      <c r="T133" s="156"/>
      <c r="U133" s="156"/>
      <c r="V133" s="156"/>
      <c r="W133" s="156"/>
      <c r="X133" s="156"/>
      <c r="Y133" s="156"/>
      <c r="Z133" s="156"/>
      <c r="AA133" s="156"/>
      <c r="AB133" s="156"/>
      <c r="AC133" s="156"/>
      <c r="AD133" s="156"/>
      <c r="AE133" s="156"/>
      <c r="AF133" s="156"/>
      <c r="AG133" s="156"/>
      <c r="AH133" s="156"/>
      <c r="AI133" s="156"/>
      <c r="AJ133" s="156"/>
      <c r="AK133" s="156"/>
      <c r="AL133" s="156"/>
      <c r="AM133" s="156"/>
      <c r="AN133" s="156"/>
      <c r="AO133" s="156"/>
      <c r="AP133" s="156"/>
      <c r="AQ133" s="156"/>
      <c r="AR133" s="156"/>
      <c r="AS133" s="156"/>
      <c r="AT133" s="156"/>
      <c r="AU133" s="156"/>
      <c r="AV133" s="156"/>
      <c r="AW133" s="156"/>
      <c r="AX133" s="156"/>
      <c r="AY133" s="156"/>
      <c r="AZ133" s="156"/>
      <c r="BA133" s="156"/>
      <c r="BB133" s="156"/>
      <c r="BC133" s="156"/>
      <c r="BD133" s="156"/>
      <c r="BE133" s="156"/>
      <c r="BF133" s="156"/>
      <c r="BG133" s="156"/>
      <c r="BH133" s="156"/>
      <c r="BI133" s="156"/>
      <c r="BJ133" s="156"/>
      <c r="BK133" s="156"/>
      <c r="BL133" s="156"/>
      <c r="BM133" s="156"/>
      <c r="BN133" s="156"/>
      <c r="BO133" s="156"/>
      <c r="BP133" s="156"/>
      <c r="BQ133" s="156"/>
      <c r="BR133" s="156"/>
      <c r="BS133" s="156"/>
      <c r="BT133" s="156"/>
      <c r="BU133" s="156"/>
      <c r="BV133" s="156"/>
      <c r="BW133" s="156"/>
      <c r="BX133" s="156"/>
      <c r="BY133" s="156"/>
    </row>
    <row r="134" spans="1:77" s="30" customFormat="1" ht="23.15" customHeight="1" x14ac:dyDescent="0.25">
      <c r="A134" s="177" t="s">
        <v>6</v>
      </c>
      <c r="B134" s="178"/>
      <c r="C134" s="178"/>
      <c r="D134" s="177" t="s">
        <v>119</v>
      </c>
      <c r="E134" s="178"/>
      <c r="F134" s="178"/>
      <c r="G134" s="178"/>
      <c r="H134" s="178"/>
      <c r="I134" s="178"/>
      <c r="J134" s="178"/>
      <c r="K134" s="178"/>
      <c r="L134" s="178"/>
      <c r="M134" s="178"/>
      <c r="N134" s="178"/>
      <c r="O134" s="178"/>
      <c r="P134" s="178"/>
      <c r="Q134" s="178"/>
      <c r="R134" s="178"/>
      <c r="S134" s="178"/>
      <c r="T134" s="179"/>
      <c r="U134" s="99" t="s">
        <v>214</v>
      </c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00"/>
      <c r="AL134" s="100"/>
      <c r="AM134" s="101"/>
      <c r="AN134" s="99" t="s">
        <v>217</v>
      </c>
      <c r="AO134" s="100"/>
      <c r="AP134" s="100"/>
      <c r="AQ134" s="100"/>
      <c r="AR134" s="100"/>
      <c r="AS134" s="100"/>
      <c r="AT134" s="100"/>
      <c r="AU134" s="100"/>
      <c r="AV134" s="100"/>
      <c r="AW134" s="100"/>
      <c r="AX134" s="100"/>
      <c r="AY134" s="100"/>
      <c r="AZ134" s="100"/>
      <c r="BA134" s="100"/>
      <c r="BB134" s="100"/>
      <c r="BC134" s="100"/>
      <c r="BD134" s="100"/>
      <c r="BE134" s="100"/>
      <c r="BF134" s="101"/>
      <c r="BG134" s="95" t="s">
        <v>224</v>
      </c>
      <c r="BH134" s="95"/>
      <c r="BI134" s="95"/>
      <c r="BJ134" s="95"/>
      <c r="BK134" s="95"/>
      <c r="BL134" s="95"/>
      <c r="BM134" s="95"/>
      <c r="BN134" s="95"/>
      <c r="BO134" s="95"/>
      <c r="BP134" s="95"/>
      <c r="BQ134" s="95"/>
      <c r="BR134" s="95"/>
      <c r="BS134" s="95"/>
      <c r="BT134" s="95"/>
      <c r="BU134" s="95"/>
      <c r="BV134" s="95"/>
      <c r="BW134" s="95"/>
      <c r="BX134" s="95"/>
      <c r="BY134" s="95"/>
    </row>
    <row r="135" spans="1:77" s="30" customFormat="1" ht="38" customHeight="1" x14ac:dyDescent="0.25">
      <c r="A135" s="180"/>
      <c r="B135" s="181"/>
      <c r="C135" s="181"/>
      <c r="D135" s="180"/>
      <c r="E135" s="181"/>
      <c r="F135" s="181"/>
      <c r="G135" s="181"/>
      <c r="H135" s="181"/>
      <c r="I135" s="181"/>
      <c r="J135" s="181"/>
      <c r="K135" s="181"/>
      <c r="L135" s="181"/>
      <c r="M135" s="181"/>
      <c r="N135" s="181"/>
      <c r="O135" s="181"/>
      <c r="P135" s="181"/>
      <c r="Q135" s="181"/>
      <c r="R135" s="181"/>
      <c r="S135" s="181"/>
      <c r="T135" s="182"/>
      <c r="U135" s="99" t="s">
        <v>4</v>
      </c>
      <c r="V135" s="100"/>
      <c r="W135" s="100"/>
      <c r="X135" s="100"/>
      <c r="Y135" s="101"/>
      <c r="Z135" s="99" t="s">
        <v>3</v>
      </c>
      <c r="AA135" s="100"/>
      <c r="AB135" s="100"/>
      <c r="AC135" s="100"/>
      <c r="AD135" s="101"/>
      <c r="AE135" s="99" t="s">
        <v>114</v>
      </c>
      <c r="AF135" s="100"/>
      <c r="AG135" s="100"/>
      <c r="AH135" s="101"/>
      <c r="AI135" s="99" t="s">
        <v>5</v>
      </c>
      <c r="AJ135" s="100"/>
      <c r="AK135" s="100"/>
      <c r="AL135" s="100"/>
      <c r="AM135" s="101"/>
      <c r="AN135" s="99" t="s">
        <v>4</v>
      </c>
      <c r="AO135" s="100"/>
      <c r="AP135" s="100"/>
      <c r="AQ135" s="100"/>
      <c r="AR135" s="101"/>
      <c r="AS135" s="99" t="s">
        <v>3</v>
      </c>
      <c r="AT135" s="100"/>
      <c r="AU135" s="100"/>
      <c r="AV135" s="100"/>
      <c r="AW135" s="101"/>
      <c r="AX135" s="99" t="s">
        <v>114</v>
      </c>
      <c r="AY135" s="100"/>
      <c r="AZ135" s="100"/>
      <c r="BA135" s="101"/>
      <c r="BB135" s="99" t="s">
        <v>94</v>
      </c>
      <c r="BC135" s="100"/>
      <c r="BD135" s="100"/>
      <c r="BE135" s="100"/>
      <c r="BF135" s="101"/>
      <c r="BG135" s="99" t="s">
        <v>4</v>
      </c>
      <c r="BH135" s="100"/>
      <c r="BI135" s="100"/>
      <c r="BJ135" s="100"/>
      <c r="BK135" s="101"/>
      <c r="BL135" s="95" t="s">
        <v>3</v>
      </c>
      <c r="BM135" s="95"/>
      <c r="BN135" s="95"/>
      <c r="BO135" s="95"/>
      <c r="BP135" s="95"/>
      <c r="BQ135" s="95" t="s">
        <v>114</v>
      </c>
      <c r="BR135" s="95"/>
      <c r="BS135" s="95"/>
      <c r="BT135" s="95"/>
      <c r="BU135" s="99" t="s">
        <v>95</v>
      </c>
      <c r="BV135" s="100"/>
      <c r="BW135" s="100"/>
      <c r="BX135" s="100"/>
      <c r="BY135" s="101"/>
    </row>
    <row r="136" spans="1:77" s="31" customFormat="1" ht="15" customHeight="1" x14ac:dyDescent="0.2">
      <c r="A136" s="86">
        <v>1</v>
      </c>
      <c r="B136" s="93"/>
      <c r="C136" s="93"/>
      <c r="D136" s="86">
        <v>2</v>
      </c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94"/>
      <c r="U136" s="86">
        <v>3</v>
      </c>
      <c r="V136" s="93"/>
      <c r="W136" s="93"/>
      <c r="X136" s="93"/>
      <c r="Y136" s="94"/>
      <c r="Z136" s="86">
        <v>4</v>
      </c>
      <c r="AA136" s="93"/>
      <c r="AB136" s="93"/>
      <c r="AC136" s="93"/>
      <c r="AD136" s="94"/>
      <c r="AE136" s="86">
        <v>5</v>
      </c>
      <c r="AF136" s="93"/>
      <c r="AG136" s="93"/>
      <c r="AH136" s="94"/>
      <c r="AI136" s="86">
        <v>6</v>
      </c>
      <c r="AJ136" s="93"/>
      <c r="AK136" s="93"/>
      <c r="AL136" s="93"/>
      <c r="AM136" s="94"/>
      <c r="AN136" s="86">
        <v>7</v>
      </c>
      <c r="AO136" s="93"/>
      <c r="AP136" s="93"/>
      <c r="AQ136" s="93"/>
      <c r="AR136" s="94"/>
      <c r="AS136" s="86">
        <v>8</v>
      </c>
      <c r="AT136" s="93"/>
      <c r="AU136" s="93"/>
      <c r="AV136" s="93"/>
      <c r="AW136" s="94"/>
      <c r="AX136" s="73">
        <v>9</v>
      </c>
      <c r="AY136" s="73"/>
      <c r="AZ136" s="73"/>
      <c r="BA136" s="73"/>
      <c r="BB136" s="86">
        <v>10</v>
      </c>
      <c r="BC136" s="93"/>
      <c r="BD136" s="93"/>
      <c r="BE136" s="93"/>
      <c r="BF136" s="94"/>
      <c r="BG136" s="86">
        <v>11</v>
      </c>
      <c r="BH136" s="93"/>
      <c r="BI136" s="93"/>
      <c r="BJ136" s="93"/>
      <c r="BK136" s="94"/>
      <c r="BL136" s="73">
        <v>12</v>
      </c>
      <c r="BM136" s="73"/>
      <c r="BN136" s="73"/>
      <c r="BO136" s="73"/>
      <c r="BP136" s="73"/>
      <c r="BQ136" s="86">
        <v>13</v>
      </c>
      <c r="BR136" s="93"/>
      <c r="BS136" s="93"/>
      <c r="BT136" s="94"/>
      <c r="BU136" s="86">
        <v>14</v>
      </c>
      <c r="BV136" s="93"/>
      <c r="BW136" s="93"/>
      <c r="BX136" s="93"/>
      <c r="BY136" s="94"/>
    </row>
    <row r="137" spans="1:77" s="25" customFormat="1" ht="36.5" customHeight="1" x14ac:dyDescent="0.25">
      <c r="A137" s="50">
        <v>1</v>
      </c>
      <c r="B137" s="51"/>
      <c r="C137" s="51"/>
      <c r="D137" s="47" t="s">
        <v>265</v>
      </c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9"/>
      <c r="U137" s="78">
        <v>0</v>
      </c>
      <c r="V137" s="79"/>
      <c r="W137" s="79"/>
      <c r="X137" s="79"/>
      <c r="Y137" s="80"/>
      <c r="Z137" s="78">
        <v>204349</v>
      </c>
      <c r="AA137" s="79"/>
      <c r="AB137" s="79"/>
      <c r="AC137" s="79"/>
      <c r="AD137" s="80"/>
      <c r="AE137" s="78">
        <v>204349</v>
      </c>
      <c r="AF137" s="79"/>
      <c r="AG137" s="79"/>
      <c r="AH137" s="80"/>
      <c r="AI137" s="78">
        <f t="shared" ref="AI137:AI146" si="10">IF(ISNUMBER(U137),U137,0)+IF(ISNUMBER(Z137),Z137,0)</f>
        <v>204349</v>
      </c>
      <c r="AJ137" s="79"/>
      <c r="AK137" s="79"/>
      <c r="AL137" s="79"/>
      <c r="AM137" s="80"/>
      <c r="AN137" s="78">
        <v>0</v>
      </c>
      <c r="AO137" s="79"/>
      <c r="AP137" s="79"/>
      <c r="AQ137" s="79"/>
      <c r="AR137" s="80"/>
      <c r="AS137" s="78">
        <v>1609931</v>
      </c>
      <c r="AT137" s="79"/>
      <c r="AU137" s="79"/>
      <c r="AV137" s="79"/>
      <c r="AW137" s="80"/>
      <c r="AX137" s="78">
        <v>692700</v>
      </c>
      <c r="AY137" s="79"/>
      <c r="AZ137" s="79"/>
      <c r="BA137" s="80"/>
      <c r="BB137" s="78">
        <f t="shared" ref="BB137:BB146" si="11">IF(ISNUMBER(AN137),AN137,0)+IF(ISNUMBER(AS137),AS137,0)</f>
        <v>1609931</v>
      </c>
      <c r="BC137" s="79"/>
      <c r="BD137" s="79"/>
      <c r="BE137" s="79"/>
      <c r="BF137" s="80"/>
      <c r="BG137" s="78">
        <v>0</v>
      </c>
      <c r="BH137" s="79"/>
      <c r="BI137" s="79"/>
      <c r="BJ137" s="79"/>
      <c r="BK137" s="80"/>
      <c r="BL137" s="78">
        <v>0</v>
      </c>
      <c r="BM137" s="79"/>
      <c r="BN137" s="79"/>
      <c r="BO137" s="79"/>
      <c r="BP137" s="80"/>
      <c r="BQ137" s="78">
        <v>0</v>
      </c>
      <c r="BR137" s="79"/>
      <c r="BS137" s="79"/>
      <c r="BT137" s="80"/>
      <c r="BU137" s="78">
        <f t="shared" ref="BU137:BU146" si="12">IF(ISNUMBER(BG137),BG137,0)+IF(ISNUMBER(BL137),BL137,0)</f>
        <v>0</v>
      </c>
      <c r="BV137" s="79"/>
      <c r="BW137" s="79"/>
      <c r="BX137" s="79"/>
      <c r="BY137" s="80"/>
    </row>
    <row r="138" spans="1:77" s="25" customFormat="1" ht="48.5" customHeight="1" x14ac:dyDescent="0.25">
      <c r="A138" s="50">
        <v>2</v>
      </c>
      <c r="B138" s="51"/>
      <c r="C138" s="51"/>
      <c r="D138" s="47" t="s">
        <v>267</v>
      </c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9"/>
      <c r="U138" s="78">
        <v>0</v>
      </c>
      <c r="V138" s="79"/>
      <c r="W138" s="79"/>
      <c r="X138" s="79"/>
      <c r="Y138" s="80"/>
      <c r="Z138" s="78">
        <v>4929870</v>
      </c>
      <c r="AA138" s="79"/>
      <c r="AB138" s="79"/>
      <c r="AC138" s="79"/>
      <c r="AD138" s="80"/>
      <c r="AE138" s="78">
        <f>Z138</f>
        <v>4929870</v>
      </c>
      <c r="AF138" s="79"/>
      <c r="AG138" s="79"/>
      <c r="AH138" s="80"/>
      <c r="AI138" s="78">
        <f t="shared" si="10"/>
        <v>4929870</v>
      </c>
      <c r="AJ138" s="79"/>
      <c r="AK138" s="79"/>
      <c r="AL138" s="79"/>
      <c r="AM138" s="80"/>
      <c r="AN138" s="78">
        <v>0</v>
      </c>
      <c r="AO138" s="79"/>
      <c r="AP138" s="79"/>
      <c r="AQ138" s="79"/>
      <c r="AR138" s="80"/>
      <c r="AS138" s="78">
        <v>20293316.079999998</v>
      </c>
      <c r="AT138" s="79"/>
      <c r="AU138" s="79"/>
      <c r="AV138" s="79"/>
      <c r="AW138" s="80"/>
      <c r="AX138" s="78">
        <v>20293316.079999998</v>
      </c>
      <c r="AY138" s="79"/>
      <c r="AZ138" s="79"/>
      <c r="BA138" s="80"/>
      <c r="BB138" s="78">
        <f t="shared" si="11"/>
        <v>20293316.079999998</v>
      </c>
      <c r="BC138" s="79"/>
      <c r="BD138" s="79"/>
      <c r="BE138" s="79"/>
      <c r="BF138" s="80"/>
      <c r="BG138" s="78">
        <v>0</v>
      </c>
      <c r="BH138" s="79"/>
      <c r="BI138" s="79"/>
      <c r="BJ138" s="79"/>
      <c r="BK138" s="80"/>
      <c r="BL138" s="78">
        <v>1000000</v>
      </c>
      <c r="BM138" s="79"/>
      <c r="BN138" s="79"/>
      <c r="BO138" s="79"/>
      <c r="BP138" s="80"/>
      <c r="BQ138" s="78">
        <v>1000000</v>
      </c>
      <c r="BR138" s="79"/>
      <c r="BS138" s="79"/>
      <c r="BT138" s="80"/>
      <c r="BU138" s="78">
        <f t="shared" si="12"/>
        <v>1000000</v>
      </c>
      <c r="BV138" s="79"/>
      <c r="BW138" s="79"/>
      <c r="BX138" s="79"/>
      <c r="BY138" s="80"/>
    </row>
    <row r="139" spans="1:77" s="25" customFormat="1" ht="43" customHeight="1" x14ac:dyDescent="0.25">
      <c r="A139" s="50">
        <v>3</v>
      </c>
      <c r="B139" s="51"/>
      <c r="C139" s="51"/>
      <c r="D139" s="47" t="s">
        <v>269</v>
      </c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9"/>
      <c r="U139" s="78">
        <v>56083927</v>
      </c>
      <c r="V139" s="79"/>
      <c r="W139" s="79"/>
      <c r="X139" s="79"/>
      <c r="Y139" s="80"/>
      <c r="Z139" s="78">
        <v>1825957</v>
      </c>
      <c r="AA139" s="79"/>
      <c r="AB139" s="79"/>
      <c r="AC139" s="79"/>
      <c r="AD139" s="80"/>
      <c r="AE139" s="78">
        <v>0</v>
      </c>
      <c r="AF139" s="79"/>
      <c r="AG139" s="79"/>
      <c r="AH139" s="80"/>
      <c r="AI139" s="78">
        <f t="shared" si="10"/>
        <v>57909884</v>
      </c>
      <c r="AJ139" s="79"/>
      <c r="AK139" s="79"/>
      <c r="AL139" s="79"/>
      <c r="AM139" s="80"/>
      <c r="AN139" s="78">
        <v>62190697</v>
      </c>
      <c r="AO139" s="79"/>
      <c r="AP139" s="79"/>
      <c r="AQ139" s="79"/>
      <c r="AR139" s="80"/>
      <c r="AS139" s="78">
        <v>1793622</v>
      </c>
      <c r="AT139" s="79"/>
      <c r="AU139" s="79"/>
      <c r="AV139" s="79"/>
      <c r="AW139" s="80"/>
      <c r="AX139" s="78">
        <v>0</v>
      </c>
      <c r="AY139" s="79"/>
      <c r="AZ139" s="79"/>
      <c r="BA139" s="80"/>
      <c r="BB139" s="78">
        <f t="shared" si="11"/>
        <v>63984319</v>
      </c>
      <c r="BC139" s="79"/>
      <c r="BD139" s="79"/>
      <c r="BE139" s="79"/>
      <c r="BF139" s="80"/>
      <c r="BG139" s="78">
        <f>BG39</f>
        <v>63565171</v>
      </c>
      <c r="BH139" s="79"/>
      <c r="BI139" s="79"/>
      <c r="BJ139" s="79"/>
      <c r="BK139" s="80"/>
      <c r="BL139" s="78">
        <v>1442242</v>
      </c>
      <c r="BM139" s="79"/>
      <c r="BN139" s="79"/>
      <c r="BO139" s="79"/>
      <c r="BP139" s="80"/>
      <c r="BQ139" s="78">
        <v>0</v>
      </c>
      <c r="BR139" s="79"/>
      <c r="BS139" s="79"/>
      <c r="BT139" s="80"/>
      <c r="BU139" s="78">
        <f t="shared" si="12"/>
        <v>65007413</v>
      </c>
      <c r="BV139" s="79"/>
      <c r="BW139" s="79"/>
      <c r="BX139" s="79"/>
      <c r="BY139" s="80"/>
    </row>
    <row r="140" spans="1:77" s="25" customFormat="1" ht="24" customHeight="1" x14ac:dyDescent="0.25">
      <c r="A140" s="50">
        <v>4</v>
      </c>
      <c r="B140" s="51"/>
      <c r="C140" s="51"/>
      <c r="D140" s="47" t="s">
        <v>270</v>
      </c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9"/>
      <c r="U140" s="78">
        <v>0</v>
      </c>
      <c r="V140" s="79"/>
      <c r="W140" s="79"/>
      <c r="X140" s="79"/>
      <c r="Y140" s="80"/>
      <c r="Z140" s="78">
        <v>0</v>
      </c>
      <c r="AA140" s="79"/>
      <c r="AB140" s="79"/>
      <c r="AC140" s="79"/>
      <c r="AD140" s="80"/>
      <c r="AE140" s="78">
        <v>0</v>
      </c>
      <c r="AF140" s="79"/>
      <c r="AG140" s="79"/>
      <c r="AH140" s="80"/>
      <c r="AI140" s="78">
        <f t="shared" si="10"/>
        <v>0</v>
      </c>
      <c r="AJ140" s="79"/>
      <c r="AK140" s="79"/>
      <c r="AL140" s="79"/>
      <c r="AM140" s="80"/>
      <c r="AN140" s="78">
        <v>0</v>
      </c>
      <c r="AO140" s="79"/>
      <c r="AP140" s="79"/>
      <c r="AQ140" s="79"/>
      <c r="AR140" s="80"/>
      <c r="AS140" s="78">
        <v>179860</v>
      </c>
      <c r="AT140" s="79"/>
      <c r="AU140" s="79"/>
      <c r="AV140" s="79"/>
      <c r="AW140" s="80"/>
      <c r="AX140" s="78">
        <v>179860</v>
      </c>
      <c r="AY140" s="79"/>
      <c r="AZ140" s="79"/>
      <c r="BA140" s="80"/>
      <c r="BB140" s="78">
        <f t="shared" si="11"/>
        <v>179860</v>
      </c>
      <c r="BC140" s="79"/>
      <c r="BD140" s="79"/>
      <c r="BE140" s="79"/>
      <c r="BF140" s="80"/>
      <c r="BG140" s="78">
        <v>0</v>
      </c>
      <c r="BH140" s="79"/>
      <c r="BI140" s="79"/>
      <c r="BJ140" s="79"/>
      <c r="BK140" s="80"/>
      <c r="BL140" s="78">
        <v>0</v>
      </c>
      <c r="BM140" s="79"/>
      <c r="BN140" s="79"/>
      <c r="BO140" s="79"/>
      <c r="BP140" s="80"/>
      <c r="BQ140" s="78">
        <v>0</v>
      </c>
      <c r="BR140" s="79"/>
      <c r="BS140" s="79"/>
      <c r="BT140" s="80"/>
      <c r="BU140" s="78">
        <f t="shared" si="12"/>
        <v>0</v>
      </c>
      <c r="BV140" s="79"/>
      <c r="BW140" s="79"/>
      <c r="BX140" s="79"/>
      <c r="BY140" s="80"/>
    </row>
    <row r="141" spans="1:77" s="25" customFormat="1" ht="51" customHeight="1" x14ac:dyDescent="0.25">
      <c r="A141" s="50">
        <v>5</v>
      </c>
      <c r="B141" s="51"/>
      <c r="C141" s="51"/>
      <c r="D141" s="47" t="s">
        <v>271</v>
      </c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9"/>
      <c r="U141" s="78">
        <v>0</v>
      </c>
      <c r="V141" s="79"/>
      <c r="W141" s="79"/>
      <c r="X141" s="79"/>
      <c r="Y141" s="80"/>
      <c r="Z141" s="78">
        <v>0</v>
      </c>
      <c r="AA141" s="79"/>
      <c r="AB141" s="79"/>
      <c r="AC141" s="79"/>
      <c r="AD141" s="80"/>
      <c r="AE141" s="78">
        <v>0</v>
      </c>
      <c r="AF141" s="79"/>
      <c r="AG141" s="79"/>
      <c r="AH141" s="80"/>
      <c r="AI141" s="78">
        <f t="shared" si="10"/>
        <v>0</v>
      </c>
      <c r="AJ141" s="79"/>
      <c r="AK141" s="79"/>
      <c r="AL141" s="79"/>
      <c r="AM141" s="80"/>
      <c r="AN141" s="78">
        <v>0</v>
      </c>
      <c r="AO141" s="79"/>
      <c r="AP141" s="79"/>
      <c r="AQ141" s="79"/>
      <c r="AR141" s="80"/>
      <c r="AS141" s="78">
        <v>49900</v>
      </c>
      <c r="AT141" s="79"/>
      <c r="AU141" s="79"/>
      <c r="AV141" s="79"/>
      <c r="AW141" s="80"/>
      <c r="AX141" s="78">
        <v>49900</v>
      </c>
      <c r="AY141" s="79"/>
      <c r="AZ141" s="79"/>
      <c r="BA141" s="80"/>
      <c r="BB141" s="78">
        <f t="shared" si="11"/>
        <v>49900</v>
      </c>
      <c r="BC141" s="79"/>
      <c r="BD141" s="79"/>
      <c r="BE141" s="79"/>
      <c r="BF141" s="80"/>
      <c r="BG141" s="78">
        <v>0</v>
      </c>
      <c r="BH141" s="79"/>
      <c r="BI141" s="79"/>
      <c r="BJ141" s="79"/>
      <c r="BK141" s="80"/>
      <c r="BL141" s="78">
        <v>0</v>
      </c>
      <c r="BM141" s="79"/>
      <c r="BN141" s="79"/>
      <c r="BO141" s="79"/>
      <c r="BP141" s="80"/>
      <c r="BQ141" s="78">
        <v>0</v>
      </c>
      <c r="BR141" s="79"/>
      <c r="BS141" s="79"/>
      <c r="BT141" s="80"/>
      <c r="BU141" s="78">
        <f t="shared" si="12"/>
        <v>0</v>
      </c>
      <c r="BV141" s="79"/>
      <c r="BW141" s="79"/>
      <c r="BX141" s="79"/>
      <c r="BY141" s="80"/>
    </row>
    <row r="142" spans="1:77" s="25" customFormat="1" ht="49" customHeight="1" x14ac:dyDescent="0.25">
      <c r="A142" s="50">
        <v>6</v>
      </c>
      <c r="B142" s="51"/>
      <c r="C142" s="51"/>
      <c r="D142" s="47" t="s">
        <v>272</v>
      </c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9"/>
      <c r="U142" s="78">
        <v>0</v>
      </c>
      <c r="V142" s="79"/>
      <c r="W142" s="79"/>
      <c r="X142" s="79"/>
      <c r="Y142" s="80"/>
      <c r="Z142" s="78">
        <v>0</v>
      </c>
      <c r="AA142" s="79"/>
      <c r="AB142" s="79"/>
      <c r="AC142" s="79"/>
      <c r="AD142" s="80"/>
      <c r="AE142" s="78">
        <v>0</v>
      </c>
      <c r="AF142" s="79"/>
      <c r="AG142" s="79"/>
      <c r="AH142" s="80"/>
      <c r="AI142" s="78">
        <f t="shared" si="10"/>
        <v>0</v>
      </c>
      <c r="AJ142" s="79"/>
      <c r="AK142" s="79"/>
      <c r="AL142" s="79"/>
      <c r="AM142" s="80"/>
      <c r="AN142" s="78">
        <v>0</v>
      </c>
      <c r="AO142" s="79"/>
      <c r="AP142" s="79"/>
      <c r="AQ142" s="79"/>
      <c r="AR142" s="80"/>
      <c r="AS142" s="78">
        <v>25408</v>
      </c>
      <c r="AT142" s="79"/>
      <c r="AU142" s="79"/>
      <c r="AV142" s="79"/>
      <c r="AW142" s="80"/>
      <c r="AX142" s="78">
        <v>25408</v>
      </c>
      <c r="AY142" s="79"/>
      <c r="AZ142" s="79"/>
      <c r="BA142" s="80"/>
      <c r="BB142" s="78">
        <f t="shared" si="11"/>
        <v>25408</v>
      </c>
      <c r="BC142" s="79"/>
      <c r="BD142" s="79"/>
      <c r="BE142" s="79"/>
      <c r="BF142" s="80"/>
      <c r="BG142" s="78">
        <v>0</v>
      </c>
      <c r="BH142" s="79"/>
      <c r="BI142" s="79"/>
      <c r="BJ142" s="79"/>
      <c r="BK142" s="80"/>
      <c r="BL142" s="78">
        <v>0</v>
      </c>
      <c r="BM142" s="79"/>
      <c r="BN142" s="79"/>
      <c r="BO142" s="79"/>
      <c r="BP142" s="80"/>
      <c r="BQ142" s="78">
        <v>0</v>
      </c>
      <c r="BR142" s="79"/>
      <c r="BS142" s="79"/>
      <c r="BT142" s="80"/>
      <c r="BU142" s="78">
        <f t="shared" si="12"/>
        <v>0</v>
      </c>
      <c r="BV142" s="79"/>
      <c r="BW142" s="79"/>
      <c r="BX142" s="79"/>
      <c r="BY142" s="80"/>
    </row>
    <row r="143" spans="1:77" s="25" customFormat="1" ht="75" customHeight="1" x14ac:dyDescent="0.25">
      <c r="A143" s="50">
        <v>7</v>
      </c>
      <c r="B143" s="51"/>
      <c r="C143" s="51"/>
      <c r="D143" s="47" t="s">
        <v>273</v>
      </c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9"/>
      <c r="U143" s="78">
        <v>0</v>
      </c>
      <c r="V143" s="79"/>
      <c r="W143" s="79"/>
      <c r="X143" s="79"/>
      <c r="Y143" s="80"/>
      <c r="Z143" s="78">
        <v>0</v>
      </c>
      <c r="AA143" s="79"/>
      <c r="AB143" s="79"/>
      <c r="AC143" s="79"/>
      <c r="AD143" s="80"/>
      <c r="AE143" s="78">
        <v>0</v>
      </c>
      <c r="AF143" s="79"/>
      <c r="AG143" s="79"/>
      <c r="AH143" s="80"/>
      <c r="AI143" s="78">
        <f t="shared" si="10"/>
        <v>0</v>
      </c>
      <c r="AJ143" s="79"/>
      <c r="AK143" s="79"/>
      <c r="AL143" s="79"/>
      <c r="AM143" s="80"/>
      <c r="AN143" s="78">
        <v>0</v>
      </c>
      <c r="AO143" s="79"/>
      <c r="AP143" s="79"/>
      <c r="AQ143" s="79"/>
      <c r="AR143" s="80"/>
      <c r="AS143" s="78">
        <v>35600</v>
      </c>
      <c r="AT143" s="79"/>
      <c r="AU143" s="79"/>
      <c r="AV143" s="79"/>
      <c r="AW143" s="80"/>
      <c r="AX143" s="78">
        <v>35600</v>
      </c>
      <c r="AY143" s="79"/>
      <c r="AZ143" s="79"/>
      <c r="BA143" s="80"/>
      <c r="BB143" s="78">
        <f t="shared" si="11"/>
        <v>35600</v>
      </c>
      <c r="BC143" s="79"/>
      <c r="BD143" s="79"/>
      <c r="BE143" s="79"/>
      <c r="BF143" s="80"/>
      <c r="BG143" s="78">
        <v>0</v>
      </c>
      <c r="BH143" s="79"/>
      <c r="BI143" s="79"/>
      <c r="BJ143" s="79"/>
      <c r="BK143" s="80"/>
      <c r="BL143" s="78">
        <v>0</v>
      </c>
      <c r="BM143" s="79"/>
      <c r="BN143" s="79"/>
      <c r="BO143" s="79"/>
      <c r="BP143" s="80"/>
      <c r="BQ143" s="78">
        <v>0</v>
      </c>
      <c r="BR143" s="79"/>
      <c r="BS143" s="79"/>
      <c r="BT143" s="80"/>
      <c r="BU143" s="78">
        <f t="shared" si="12"/>
        <v>0</v>
      </c>
      <c r="BV143" s="79"/>
      <c r="BW143" s="79"/>
      <c r="BX143" s="79"/>
      <c r="BY143" s="80"/>
    </row>
    <row r="144" spans="1:77" s="25" customFormat="1" ht="62.5" customHeight="1" x14ac:dyDescent="0.25">
      <c r="A144" s="50">
        <v>8</v>
      </c>
      <c r="B144" s="51"/>
      <c r="C144" s="51"/>
      <c r="D144" s="47" t="s">
        <v>274</v>
      </c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9"/>
      <c r="U144" s="78">
        <v>0</v>
      </c>
      <c r="V144" s="79"/>
      <c r="W144" s="79"/>
      <c r="X144" s="79"/>
      <c r="Y144" s="80"/>
      <c r="Z144" s="78">
        <v>0</v>
      </c>
      <c r="AA144" s="79"/>
      <c r="AB144" s="79"/>
      <c r="AC144" s="79"/>
      <c r="AD144" s="80"/>
      <c r="AE144" s="78">
        <v>0</v>
      </c>
      <c r="AF144" s="79"/>
      <c r="AG144" s="79"/>
      <c r="AH144" s="80"/>
      <c r="AI144" s="78">
        <f t="shared" si="10"/>
        <v>0</v>
      </c>
      <c r="AJ144" s="79"/>
      <c r="AK144" s="79"/>
      <c r="AL144" s="79"/>
      <c r="AM144" s="80"/>
      <c r="AN144" s="78">
        <v>0</v>
      </c>
      <c r="AO144" s="79"/>
      <c r="AP144" s="79"/>
      <c r="AQ144" s="79"/>
      <c r="AR144" s="80"/>
      <c r="AS144" s="78">
        <v>3000000</v>
      </c>
      <c r="AT144" s="79"/>
      <c r="AU144" s="79"/>
      <c r="AV144" s="79"/>
      <c r="AW144" s="80"/>
      <c r="AX144" s="78">
        <v>3000000</v>
      </c>
      <c r="AY144" s="79"/>
      <c r="AZ144" s="79"/>
      <c r="BA144" s="80"/>
      <c r="BB144" s="78">
        <f t="shared" si="11"/>
        <v>3000000</v>
      </c>
      <c r="BC144" s="79"/>
      <c r="BD144" s="79"/>
      <c r="BE144" s="79"/>
      <c r="BF144" s="80"/>
      <c r="BG144" s="78">
        <v>0</v>
      </c>
      <c r="BH144" s="79"/>
      <c r="BI144" s="79"/>
      <c r="BJ144" s="79"/>
      <c r="BK144" s="80"/>
      <c r="BL144" s="78">
        <v>0</v>
      </c>
      <c r="BM144" s="79"/>
      <c r="BN144" s="79"/>
      <c r="BO144" s="79"/>
      <c r="BP144" s="80"/>
      <c r="BQ144" s="78">
        <v>0</v>
      </c>
      <c r="BR144" s="79"/>
      <c r="BS144" s="79"/>
      <c r="BT144" s="80"/>
      <c r="BU144" s="78">
        <f t="shared" si="12"/>
        <v>0</v>
      </c>
      <c r="BV144" s="79"/>
      <c r="BW144" s="79"/>
      <c r="BX144" s="79"/>
      <c r="BY144" s="80"/>
    </row>
    <row r="145" spans="1:79" s="25" customFormat="1" ht="67.5" customHeight="1" x14ac:dyDescent="0.25">
      <c r="A145" s="50">
        <v>9</v>
      </c>
      <c r="B145" s="51"/>
      <c r="C145" s="51"/>
      <c r="D145" s="47" t="s">
        <v>275</v>
      </c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9"/>
      <c r="U145" s="78">
        <v>0</v>
      </c>
      <c r="V145" s="79"/>
      <c r="W145" s="79"/>
      <c r="X145" s="79"/>
      <c r="Y145" s="80"/>
      <c r="Z145" s="78">
        <v>0</v>
      </c>
      <c r="AA145" s="79"/>
      <c r="AB145" s="79"/>
      <c r="AC145" s="79"/>
      <c r="AD145" s="80"/>
      <c r="AE145" s="78">
        <v>0</v>
      </c>
      <c r="AF145" s="79"/>
      <c r="AG145" s="79"/>
      <c r="AH145" s="80"/>
      <c r="AI145" s="78">
        <f t="shared" si="10"/>
        <v>0</v>
      </c>
      <c r="AJ145" s="79"/>
      <c r="AK145" s="79"/>
      <c r="AL145" s="79"/>
      <c r="AM145" s="80"/>
      <c r="AN145" s="78">
        <v>0</v>
      </c>
      <c r="AO145" s="79"/>
      <c r="AP145" s="79"/>
      <c r="AQ145" s="79"/>
      <c r="AR145" s="80"/>
      <c r="AS145" s="78">
        <v>300000</v>
      </c>
      <c r="AT145" s="79"/>
      <c r="AU145" s="79"/>
      <c r="AV145" s="79"/>
      <c r="AW145" s="80"/>
      <c r="AX145" s="78">
        <v>300000</v>
      </c>
      <c r="AY145" s="79"/>
      <c r="AZ145" s="79"/>
      <c r="BA145" s="80"/>
      <c r="BB145" s="78">
        <f t="shared" si="11"/>
        <v>300000</v>
      </c>
      <c r="BC145" s="79"/>
      <c r="BD145" s="79"/>
      <c r="BE145" s="79"/>
      <c r="BF145" s="80"/>
      <c r="BG145" s="78">
        <v>0</v>
      </c>
      <c r="BH145" s="79"/>
      <c r="BI145" s="79"/>
      <c r="BJ145" s="79"/>
      <c r="BK145" s="80"/>
      <c r="BL145" s="78">
        <v>0</v>
      </c>
      <c r="BM145" s="79"/>
      <c r="BN145" s="79"/>
      <c r="BO145" s="79"/>
      <c r="BP145" s="80"/>
      <c r="BQ145" s="78">
        <v>0</v>
      </c>
      <c r="BR145" s="79"/>
      <c r="BS145" s="79"/>
      <c r="BT145" s="80"/>
      <c r="BU145" s="78">
        <f t="shared" si="12"/>
        <v>0</v>
      </c>
      <c r="BV145" s="79"/>
      <c r="BW145" s="79"/>
      <c r="BX145" s="79"/>
      <c r="BY145" s="80"/>
    </row>
    <row r="146" spans="1:79" s="25" customFormat="1" ht="27.5" customHeight="1" x14ac:dyDescent="0.25">
      <c r="A146" s="50">
        <v>10</v>
      </c>
      <c r="B146" s="51"/>
      <c r="C146" s="51"/>
      <c r="D146" s="47" t="s">
        <v>190</v>
      </c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9"/>
      <c r="U146" s="78">
        <v>0</v>
      </c>
      <c r="V146" s="79"/>
      <c r="W146" s="79"/>
      <c r="X146" s="79"/>
      <c r="Y146" s="80"/>
      <c r="Z146" s="78">
        <v>0</v>
      </c>
      <c r="AA146" s="79"/>
      <c r="AB146" s="79"/>
      <c r="AC146" s="79"/>
      <c r="AD146" s="80"/>
      <c r="AE146" s="78">
        <v>0</v>
      </c>
      <c r="AF146" s="79"/>
      <c r="AG146" s="79"/>
      <c r="AH146" s="80"/>
      <c r="AI146" s="78">
        <f t="shared" si="10"/>
        <v>0</v>
      </c>
      <c r="AJ146" s="79"/>
      <c r="AK146" s="79"/>
      <c r="AL146" s="79"/>
      <c r="AM146" s="80"/>
      <c r="AN146" s="78">
        <v>2722</v>
      </c>
      <c r="AO146" s="79"/>
      <c r="AP146" s="79"/>
      <c r="AQ146" s="79"/>
      <c r="AR146" s="80"/>
      <c r="AS146" s="78">
        <v>0</v>
      </c>
      <c r="AT146" s="79"/>
      <c r="AU146" s="79"/>
      <c r="AV146" s="79"/>
      <c r="AW146" s="80"/>
      <c r="AX146" s="78">
        <v>0</v>
      </c>
      <c r="AY146" s="79"/>
      <c r="AZ146" s="79"/>
      <c r="BA146" s="80"/>
      <c r="BB146" s="78">
        <f t="shared" si="11"/>
        <v>2722</v>
      </c>
      <c r="BC146" s="79"/>
      <c r="BD146" s="79"/>
      <c r="BE146" s="79"/>
      <c r="BF146" s="80"/>
      <c r="BG146" s="78">
        <v>0</v>
      </c>
      <c r="BH146" s="79"/>
      <c r="BI146" s="79"/>
      <c r="BJ146" s="79"/>
      <c r="BK146" s="80"/>
      <c r="BL146" s="78">
        <v>0</v>
      </c>
      <c r="BM146" s="79"/>
      <c r="BN146" s="79"/>
      <c r="BO146" s="79"/>
      <c r="BP146" s="80"/>
      <c r="BQ146" s="78">
        <v>0</v>
      </c>
      <c r="BR146" s="79"/>
      <c r="BS146" s="79"/>
      <c r="BT146" s="80"/>
      <c r="BU146" s="78">
        <f t="shared" si="12"/>
        <v>0</v>
      </c>
      <c r="BV146" s="79"/>
      <c r="BW146" s="79"/>
      <c r="BX146" s="79"/>
      <c r="BY146" s="80"/>
    </row>
    <row r="147" spans="1:79" s="25" customFormat="1" ht="28.5" customHeight="1" x14ac:dyDescent="0.25">
      <c r="A147" s="26"/>
      <c r="B147" s="27"/>
      <c r="C147" s="27"/>
      <c r="D147" s="102" t="s">
        <v>302</v>
      </c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4"/>
      <c r="U147" s="190">
        <f>U139</f>
        <v>56083927</v>
      </c>
      <c r="V147" s="191"/>
      <c r="W147" s="191"/>
      <c r="X147" s="191"/>
      <c r="Y147" s="192"/>
      <c r="Z147" s="134">
        <f>Z137+Z138+Z139+Z141+Z142+Z143+Z144+Z145</f>
        <v>6960176</v>
      </c>
      <c r="AA147" s="134"/>
      <c r="AB147" s="134"/>
      <c r="AC147" s="134"/>
      <c r="AD147" s="134"/>
      <c r="AE147" s="193">
        <f>AE137+AE138</f>
        <v>5134219</v>
      </c>
      <c r="AF147" s="194"/>
      <c r="AG147" s="194"/>
      <c r="AH147" s="195"/>
      <c r="AI147" s="134">
        <f>AI137+AI138+AI139+AI141+AI142+AI143+AI144+AI145</f>
        <v>63044103</v>
      </c>
      <c r="AJ147" s="134"/>
      <c r="AK147" s="134"/>
      <c r="AL147" s="134"/>
      <c r="AM147" s="134"/>
      <c r="AN147" s="190">
        <f>AN139+AN146</f>
        <v>62193419</v>
      </c>
      <c r="AO147" s="191"/>
      <c r="AP147" s="191"/>
      <c r="AQ147" s="191"/>
      <c r="AR147" s="192"/>
      <c r="AS147" s="190">
        <f>AS137+AS138+AS139+AS140+AS141+AS142+AS143+AS144+AS145+AS146</f>
        <v>27287637.079999998</v>
      </c>
      <c r="AT147" s="191"/>
      <c r="AU147" s="191"/>
      <c r="AV147" s="191"/>
      <c r="AW147" s="192"/>
      <c r="AX147" s="190">
        <v>24576784</v>
      </c>
      <c r="AY147" s="191"/>
      <c r="AZ147" s="191"/>
      <c r="BA147" s="192"/>
      <c r="BB147" s="190">
        <f>AN147+AS147</f>
        <v>89481056.079999998</v>
      </c>
      <c r="BC147" s="191"/>
      <c r="BD147" s="191"/>
      <c r="BE147" s="191"/>
      <c r="BF147" s="192"/>
      <c r="BG147" s="190">
        <f>BG139</f>
        <v>63565171</v>
      </c>
      <c r="BH147" s="191"/>
      <c r="BI147" s="191"/>
      <c r="BJ147" s="191"/>
      <c r="BK147" s="192"/>
      <c r="BL147" s="190">
        <v>2442242</v>
      </c>
      <c r="BM147" s="191"/>
      <c r="BN147" s="191"/>
      <c r="BO147" s="191"/>
      <c r="BP147" s="192"/>
      <c r="BQ147" s="190">
        <v>1000000</v>
      </c>
      <c r="BR147" s="191"/>
      <c r="BS147" s="191"/>
      <c r="BT147" s="192"/>
      <c r="BU147" s="190">
        <f>BU138+BU139</f>
        <v>66007413</v>
      </c>
      <c r="BV147" s="191"/>
      <c r="BW147" s="191"/>
      <c r="BX147" s="191"/>
      <c r="BY147" s="192"/>
    </row>
    <row r="148" spans="1:79" ht="15.5" customHeight="1" x14ac:dyDescent="0.25">
      <c r="Z148" s="41"/>
      <c r="AA148" s="41"/>
      <c r="AB148" s="41"/>
      <c r="AC148" s="41"/>
      <c r="AD148" s="41"/>
      <c r="AE148" s="41"/>
      <c r="AF148" s="41"/>
      <c r="AG148" s="41"/>
      <c r="AH148" s="41"/>
      <c r="AI148" s="54"/>
      <c r="AJ148" s="54"/>
      <c r="AK148" s="54"/>
      <c r="AL148" s="54"/>
      <c r="AM148" s="54"/>
    </row>
    <row r="149" spans="1:79" ht="14.25" customHeight="1" x14ac:dyDescent="0.25">
      <c r="A149" s="115" t="s">
        <v>243</v>
      </c>
      <c r="B149" s="115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  <c r="T149" s="115"/>
      <c r="U149" s="115"/>
      <c r="V149" s="115"/>
      <c r="W149" s="115"/>
      <c r="X149" s="115"/>
      <c r="Y149" s="115"/>
      <c r="Z149" s="115"/>
      <c r="AA149" s="115"/>
      <c r="AB149" s="115"/>
      <c r="AC149" s="115"/>
      <c r="AD149" s="115"/>
      <c r="AE149" s="115"/>
      <c r="AF149" s="115"/>
      <c r="AG149" s="115"/>
      <c r="AH149" s="115"/>
      <c r="AI149" s="115"/>
      <c r="AJ149" s="115"/>
      <c r="AK149" s="115"/>
      <c r="AL149" s="115"/>
      <c r="AM149" s="115"/>
      <c r="AN149" s="115"/>
      <c r="AO149" s="115"/>
      <c r="AP149" s="115"/>
      <c r="AQ149" s="115"/>
      <c r="AR149" s="115"/>
      <c r="AS149" s="115"/>
      <c r="AT149" s="115"/>
      <c r="AU149" s="115"/>
      <c r="AV149" s="115"/>
      <c r="AW149" s="115"/>
      <c r="AX149" s="115"/>
      <c r="AY149" s="115"/>
      <c r="AZ149" s="115"/>
      <c r="BA149" s="115"/>
      <c r="BB149" s="115"/>
      <c r="BC149" s="115"/>
      <c r="BD149" s="115"/>
      <c r="BE149" s="115"/>
      <c r="BF149" s="115"/>
      <c r="BG149" s="115"/>
      <c r="BH149" s="115"/>
      <c r="BI149" s="115"/>
      <c r="BJ149" s="115"/>
      <c r="BK149" s="115"/>
      <c r="BL149" s="115"/>
    </row>
    <row r="150" spans="1:79" ht="15" customHeight="1" x14ac:dyDescent="0.25">
      <c r="A150" s="157" t="s">
        <v>213</v>
      </c>
      <c r="B150" s="157"/>
      <c r="C150" s="157"/>
      <c r="D150" s="157"/>
      <c r="E150" s="157"/>
      <c r="F150" s="157"/>
      <c r="G150" s="157"/>
      <c r="H150" s="157"/>
      <c r="I150" s="157"/>
      <c r="J150" s="157"/>
      <c r="K150" s="157"/>
      <c r="L150" s="157"/>
      <c r="M150" s="157"/>
      <c r="N150" s="157"/>
      <c r="O150" s="157"/>
      <c r="P150" s="157"/>
      <c r="Q150" s="157"/>
      <c r="R150" s="157"/>
      <c r="S150" s="157"/>
      <c r="T150" s="157"/>
      <c r="U150" s="157"/>
      <c r="V150" s="157"/>
      <c r="W150" s="157"/>
      <c r="X150" s="157"/>
      <c r="Y150" s="157"/>
      <c r="Z150" s="157"/>
      <c r="AA150" s="157"/>
      <c r="AB150" s="157"/>
      <c r="AC150" s="157"/>
      <c r="AD150" s="157"/>
      <c r="AE150" s="157"/>
      <c r="AF150" s="157"/>
      <c r="AG150" s="157"/>
      <c r="AH150" s="157"/>
      <c r="AI150" s="157"/>
      <c r="AJ150" s="157"/>
      <c r="AK150" s="157"/>
      <c r="AL150" s="157"/>
      <c r="AM150" s="157"/>
      <c r="AN150" s="157"/>
      <c r="AO150" s="157"/>
      <c r="AP150" s="157"/>
      <c r="AQ150" s="157"/>
      <c r="AR150" s="157"/>
      <c r="AS150" s="157"/>
      <c r="AT150" s="157"/>
      <c r="AU150" s="157"/>
      <c r="AV150" s="157"/>
      <c r="AW150" s="157"/>
      <c r="AX150" s="157"/>
      <c r="AY150" s="157"/>
      <c r="AZ150" s="157"/>
      <c r="BA150" s="157"/>
      <c r="BB150" s="157"/>
      <c r="BC150" s="157"/>
      <c r="BD150" s="157"/>
      <c r="BE150" s="157"/>
      <c r="BF150" s="157"/>
      <c r="BG150" s="157"/>
      <c r="BH150" s="157"/>
    </row>
    <row r="151" spans="1:79" s="30" customFormat="1" ht="21" customHeight="1" x14ac:dyDescent="0.25">
      <c r="A151" s="177" t="s">
        <v>6</v>
      </c>
      <c r="B151" s="178"/>
      <c r="C151" s="178"/>
      <c r="D151" s="177" t="s">
        <v>119</v>
      </c>
      <c r="E151" s="178"/>
      <c r="F151" s="178"/>
      <c r="G151" s="178"/>
      <c r="H151" s="178"/>
      <c r="I151" s="178"/>
      <c r="J151" s="178"/>
      <c r="K151" s="178"/>
      <c r="L151" s="178"/>
      <c r="M151" s="178"/>
      <c r="N151" s="178"/>
      <c r="O151" s="178"/>
      <c r="P151" s="178"/>
      <c r="Q151" s="178"/>
      <c r="R151" s="178"/>
      <c r="S151" s="178"/>
      <c r="T151" s="179"/>
      <c r="U151" s="95" t="s">
        <v>235</v>
      </c>
      <c r="V151" s="95"/>
      <c r="W151" s="95"/>
      <c r="X151" s="95"/>
      <c r="Y151" s="95"/>
      <c r="Z151" s="95"/>
      <c r="AA151" s="95"/>
      <c r="AB151" s="95"/>
      <c r="AC151" s="95"/>
      <c r="AD151" s="95"/>
      <c r="AE151" s="95"/>
      <c r="AF151" s="95"/>
      <c r="AG151" s="95"/>
      <c r="AH151" s="95"/>
      <c r="AI151" s="95"/>
      <c r="AJ151" s="95"/>
      <c r="AK151" s="95"/>
      <c r="AL151" s="95"/>
      <c r="AM151" s="95"/>
      <c r="AN151" s="95"/>
      <c r="AO151" s="95" t="s">
        <v>240</v>
      </c>
      <c r="AP151" s="95"/>
      <c r="AQ151" s="95"/>
      <c r="AR151" s="95"/>
      <c r="AS151" s="95"/>
      <c r="AT151" s="95"/>
      <c r="AU151" s="95"/>
      <c r="AV151" s="95"/>
      <c r="AW151" s="95"/>
      <c r="AX151" s="95"/>
      <c r="AY151" s="95"/>
      <c r="AZ151" s="95"/>
      <c r="BA151" s="95"/>
      <c r="BB151" s="95"/>
      <c r="BC151" s="95"/>
      <c r="BD151" s="95"/>
      <c r="BE151" s="95"/>
      <c r="BF151" s="95"/>
      <c r="BG151" s="95"/>
      <c r="BH151" s="95"/>
    </row>
    <row r="152" spans="1:79" s="30" customFormat="1" ht="30.5" customHeight="1" x14ac:dyDescent="0.25">
      <c r="A152" s="180"/>
      <c r="B152" s="181"/>
      <c r="C152" s="181"/>
      <c r="D152" s="180"/>
      <c r="E152" s="181"/>
      <c r="F152" s="181"/>
      <c r="G152" s="181"/>
      <c r="H152" s="181"/>
      <c r="I152" s="181"/>
      <c r="J152" s="181"/>
      <c r="K152" s="181"/>
      <c r="L152" s="181"/>
      <c r="M152" s="181"/>
      <c r="N152" s="181"/>
      <c r="O152" s="181"/>
      <c r="P152" s="181"/>
      <c r="Q152" s="181"/>
      <c r="R152" s="181"/>
      <c r="S152" s="181"/>
      <c r="T152" s="182"/>
      <c r="U152" s="99" t="s">
        <v>4</v>
      </c>
      <c r="V152" s="100"/>
      <c r="W152" s="100"/>
      <c r="X152" s="100"/>
      <c r="Y152" s="101"/>
      <c r="Z152" s="99" t="s">
        <v>3</v>
      </c>
      <c r="AA152" s="100"/>
      <c r="AB152" s="100"/>
      <c r="AC152" s="100"/>
      <c r="AD152" s="101"/>
      <c r="AE152" s="99" t="s">
        <v>114</v>
      </c>
      <c r="AF152" s="100"/>
      <c r="AG152" s="100"/>
      <c r="AH152" s="100"/>
      <c r="AI152" s="101"/>
      <c r="AJ152" s="99" t="s">
        <v>5</v>
      </c>
      <c r="AK152" s="100"/>
      <c r="AL152" s="100"/>
      <c r="AM152" s="100"/>
      <c r="AN152" s="101"/>
      <c r="AO152" s="99" t="s">
        <v>4</v>
      </c>
      <c r="AP152" s="100"/>
      <c r="AQ152" s="100"/>
      <c r="AR152" s="100"/>
      <c r="AS152" s="101"/>
      <c r="AT152" s="99" t="s">
        <v>3</v>
      </c>
      <c r="AU152" s="100"/>
      <c r="AV152" s="100"/>
      <c r="AW152" s="100"/>
      <c r="AX152" s="101"/>
      <c r="AY152" s="99" t="s">
        <v>114</v>
      </c>
      <c r="AZ152" s="100"/>
      <c r="BA152" s="100"/>
      <c r="BB152" s="100"/>
      <c r="BC152" s="101"/>
      <c r="BD152" s="95" t="s">
        <v>94</v>
      </c>
      <c r="BE152" s="95"/>
      <c r="BF152" s="95"/>
      <c r="BG152" s="95"/>
      <c r="BH152" s="95"/>
    </row>
    <row r="153" spans="1:79" s="31" customFormat="1" ht="15" customHeight="1" x14ac:dyDescent="0.2">
      <c r="A153" s="86" t="s">
        <v>167</v>
      </c>
      <c r="B153" s="93"/>
      <c r="C153" s="93"/>
      <c r="D153" s="86">
        <v>2</v>
      </c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3"/>
      <c r="T153" s="94"/>
      <c r="U153" s="86">
        <v>3</v>
      </c>
      <c r="V153" s="93"/>
      <c r="W153" s="93"/>
      <c r="X153" s="93"/>
      <c r="Y153" s="94"/>
      <c r="Z153" s="86">
        <v>4</v>
      </c>
      <c r="AA153" s="93"/>
      <c r="AB153" s="93"/>
      <c r="AC153" s="93"/>
      <c r="AD153" s="94"/>
      <c r="AE153" s="86">
        <v>5</v>
      </c>
      <c r="AF153" s="93"/>
      <c r="AG153" s="93"/>
      <c r="AH153" s="93"/>
      <c r="AI153" s="94"/>
      <c r="AJ153" s="86">
        <v>6</v>
      </c>
      <c r="AK153" s="93"/>
      <c r="AL153" s="93"/>
      <c r="AM153" s="93"/>
      <c r="AN153" s="94"/>
      <c r="AO153" s="86">
        <v>7</v>
      </c>
      <c r="AP153" s="93"/>
      <c r="AQ153" s="93"/>
      <c r="AR153" s="93"/>
      <c r="AS153" s="94"/>
      <c r="AT153" s="86">
        <v>8</v>
      </c>
      <c r="AU153" s="93"/>
      <c r="AV153" s="93"/>
      <c r="AW153" s="93"/>
      <c r="AX153" s="94"/>
      <c r="AY153" s="86">
        <v>9</v>
      </c>
      <c r="AZ153" s="93"/>
      <c r="BA153" s="93"/>
      <c r="BB153" s="93"/>
      <c r="BC153" s="94"/>
      <c r="BD153" s="86">
        <v>10</v>
      </c>
      <c r="BE153" s="93"/>
      <c r="BF153" s="93"/>
      <c r="BG153" s="93"/>
      <c r="BH153" s="94"/>
    </row>
    <row r="154" spans="1:79" s="1" customFormat="1" ht="12.75" hidden="1" customHeight="1" x14ac:dyDescent="0.25">
      <c r="A154" s="135" t="s">
        <v>67</v>
      </c>
      <c r="B154" s="136"/>
      <c r="C154" s="136"/>
      <c r="D154" s="135" t="s">
        <v>55</v>
      </c>
      <c r="E154" s="136"/>
      <c r="F154" s="136"/>
      <c r="G154" s="136"/>
      <c r="H154" s="136"/>
      <c r="I154" s="136"/>
      <c r="J154" s="136"/>
      <c r="K154" s="136"/>
      <c r="L154" s="136"/>
      <c r="M154" s="136"/>
      <c r="N154" s="136"/>
      <c r="O154" s="136"/>
      <c r="P154" s="136"/>
      <c r="Q154" s="136"/>
      <c r="R154" s="136"/>
      <c r="S154" s="136"/>
      <c r="T154" s="137"/>
      <c r="U154" s="135" t="s">
        <v>58</v>
      </c>
      <c r="V154" s="136"/>
      <c r="W154" s="136"/>
      <c r="X154" s="136"/>
      <c r="Y154" s="137"/>
      <c r="Z154" s="135" t="s">
        <v>59</v>
      </c>
      <c r="AA154" s="136"/>
      <c r="AB154" s="136"/>
      <c r="AC154" s="136"/>
      <c r="AD154" s="137"/>
      <c r="AE154" s="135" t="s">
        <v>92</v>
      </c>
      <c r="AF154" s="136"/>
      <c r="AG154" s="136"/>
      <c r="AH154" s="136"/>
      <c r="AI154" s="137"/>
      <c r="AJ154" s="138" t="s">
        <v>169</v>
      </c>
      <c r="AK154" s="139"/>
      <c r="AL154" s="139"/>
      <c r="AM154" s="139"/>
      <c r="AN154" s="140"/>
      <c r="AO154" s="135" t="s">
        <v>60</v>
      </c>
      <c r="AP154" s="136"/>
      <c r="AQ154" s="136"/>
      <c r="AR154" s="136"/>
      <c r="AS154" s="137"/>
      <c r="AT154" s="135" t="s">
        <v>61</v>
      </c>
      <c r="AU154" s="136"/>
      <c r="AV154" s="136"/>
      <c r="AW154" s="136"/>
      <c r="AX154" s="137"/>
      <c r="AY154" s="135" t="s">
        <v>93</v>
      </c>
      <c r="AZ154" s="136"/>
      <c r="BA154" s="136"/>
      <c r="BB154" s="136"/>
      <c r="BC154" s="137"/>
      <c r="BD154" s="133" t="s">
        <v>169</v>
      </c>
      <c r="BE154" s="133"/>
      <c r="BF154" s="133"/>
      <c r="BG154" s="133"/>
      <c r="BH154" s="133"/>
      <c r="CA154" s="1" t="s">
        <v>33</v>
      </c>
    </row>
    <row r="155" spans="1:79" s="25" customFormat="1" ht="59" hidden="1" customHeight="1" x14ac:dyDescent="0.25">
      <c r="A155" s="50">
        <v>1</v>
      </c>
      <c r="B155" s="51"/>
      <c r="C155" s="51"/>
      <c r="D155" s="47" t="s">
        <v>261</v>
      </c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9"/>
      <c r="U155" s="78">
        <v>0</v>
      </c>
      <c r="V155" s="79"/>
      <c r="W155" s="79"/>
      <c r="X155" s="79"/>
      <c r="Y155" s="80"/>
      <c r="Z155" s="78">
        <v>0</v>
      </c>
      <c r="AA155" s="79"/>
      <c r="AB155" s="79"/>
      <c r="AC155" s="79"/>
      <c r="AD155" s="80"/>
      <c r="AE155" s="43">
        <v>0</v>
      </c>
      <c r="AF155" s="43"/>
      <c r="AG155" s="43"/>
      <c r="AH155" s="43"/>
      <c r="AI155" s="43"/>
      <c r="AJ155" s="58">
        <f t="shared" ref="AJ155:AJ171" si="13">IF(ISNUMBER(U155),U155,0)+IF(ISNUMBER(Z155),Z155,0)</f>
        <v>0</v>
      </c>
      <c r="AK155" s="58"/>
      <c r="AL155" s="58"/>
      <c r="AM155" s="58"/>
      <c r="AN155" s="58"/>
      <c r="AO155" s="43">
        <v>0</v>
      </c>
      <c r="AP155" s="43"/>
      <c r="AQ155" s="43"/>
      <c r="AR155" s="43"/>
      <c r="AS155" s="43"/>
      <c r="AT155" s="58">
        <v>0</v>
      </c>
      <c r="AU155" s="58"/>
      <c r="AV155" s="58"/>
      <c r="AW155" s="58"/>
      <c r="AX155" s="58"/>
      <c r="AY155" s="43">
        <v>0</v>
      </c>
      <c r="AZ155" s="43"/>
      <c r="BA155" s="43"/>
      <c r="BB155" s="43"/>
      <c r="BC155" s="43"/>
      <c r="BD155" s="58">
        <f t="shared" ref="BD155:BD171" si="14">IF(ISNUMBER(AO155),AO155,0)+IF(ISNUMBER(AT155),AT155,0)</f>
        <v>0</v>
      </c>
      <c r="BE155" s="58"/>
      <c r="BF155" s="58"/>
      <c r="BG155" s="58"/>
      <c r="BH155" s="58"/>
      <c r="CA155" s="25" t="s">
        <v>34</v>
      </c>
    </row>
    <row r="156" spans="1:79" s="25" customFormat="1" ht="65" hidden="1" customHeight="1" x14ac:dyDescent="0.25">
      <c r="A156" s="50">
        <v>2</v>
      </c>
      <c r="B156" s="51"/>
      <c r="C156" s="51"/>
      <c r="D156" s="47" t="s">
        <v>262</v>
      </c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9"/>
      <c r="U156" s="78">
        <v>0</v>
      </c>
      <c r="V156" s="79"/>
      <c r="W156" s="79"/>
      <c r="X156" s="79"/>
      <c r="Y156" s="80"/>
      <c r="Z156" s="78">
        <v>0</v>
      </c>
      <c r="AA156" s="79"/>
      <c r="AB156" s="79"/>
      <c r="AC156" s="79"/>
      <c r="AD156" s="80"/>
      <c r="AE156" s="43">
        <v>0</v>
      </c>
      <c r="AF156" s="43"/>
      <c r="AG156" s="43"/>
      <c r="AH156" s="43"/>
      <c r="AI156" s="43"/>
      <c r="AJ156" s="58">
        <f t="shared" si="13"/>
        <v>0</v>
      </c>
      <c r="AK156" s="58"/>
      <c r="AL156" s="58"/>
      <c r="AM156" s="58"/>
      <c r="AN156" s="58"/>
      <c r="AO156" s="43">
        <v>0</v>
      </c>
      <c r="AP156" s="43"/>
      <c r="AQ156" s="43"/>
      <c r="AR156" s="43"/>
      <c r="AS156" s="43"/>
      <c r="AT156" s="58">
        <v>0</v>
      </c>
      <c r="AU156" s="58"/>
      <c r="AV156" s="58"/>
      <c r="AW156" s="58"/>
      <c r="AX156" s="58"/>
      <c r="AY156" s="43">
        <v>0</v>
      </c>
      <c r="AZ156" s="43"/>
      <c r="BA156" s="43"/>
      <c r="BB156" s="43"/>
      <c r="BC156" s="43"/>
      <c r="BD156" s="58">
        <f t="shared" si="14"/>
        <v>0</v>
      </c>
      <c r="BE156" s="58"/>
      <c r="BF156" s="58"/>
      <c r="BG156" s="58"/>
      <c r="BH156" s="58"/>
    </row>
    <row r="157" spans="1:79" s="25" customFormat="1" ht="49.5" hidden="1" customHeight="1" x14ac:dyDescent="0.25">
      <c r="A157" s="50">
        <v>3</v>
      </c>
      <c r="B157" s="51"/>
      <c r="C157" s="51"/>
      <c r="D157" s="47" t="s">
        <v>263</v>
      </c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9"/>
      <c r="U157" s="78">
        <v>0</v>
      </c>
      <c r="V157" s="79"/>
      <c r="W157" s="79"/>
      <c r="X157" s="79"/>
      <c r="Y157" s="80"/>
      <c r="Z157" s="78">
        <v>0</v>
      </c>
      <c r="AA157" s="79"/>
      <c r="AB157" s="79"/>
      <c r="AC157" s="79"/>
      <c r="AD157" s="80"/>
      <c r="AE157" s="43">
        <v>0</v>
      </c>
      <c r="AF157" s="43"/>
      <c r="AG157" s="43"/>
      <c r="AH157" s="43"/>
      <c r="AI157" s="43"/>
      <c r="AJ157" s="58">
        <f t="shared" si="13"/>
        <v>0</v>
      </c>
      <c r="AK157" s="58"/>
      <c r="AL157" s="58"/>
      <c r="AM157" s="58"/>
      <c r="AN157" s="58"/>
      <c r="AO157" s="43">
        <v>0</v>
      </c>
      <c r="AP157" s="43"/>
      <c r="AQ157" s="43"/>
      <c r="AR157" s="43"/>
      <c r="AS157" s="43"/>
      <c r="AT157" s="58">
        <v>0</v>
      </c>
      <c r="AU157" s="58"/>
      <c r="AV157" s="58"/>
      <c r="AW157" s="58"/>
      <c r="AX157" s="58"/>
      <c r="AY157" s="43">
        <v>0</v>
      </c>
      <c r="AZ157" s="43"/>
      <c r="BA157" s="43"/>
      <c r="BB157" s="43"/>
      <c r="BC157" s="43"/>
      <c r="BD157" s="58">
        <f t="shared" si="14"/>
        <v>0</v>
      </c>
      <c r="BE157" s="58"/>
      <c r="BF157" s="58"/>
      <c r="BG157" s="58"/>
      <c r="BH157" s="58"/>
    </row>
    <row r="158" spans="1:79" s="25" customFormat="1" ht="32" hidden="1" customHeight="1" x14ac:dyDescent="0.25">
      <c r="A158" s="50">
        <v>4</v>
      </c>
      <c r="B158" s="51"/>
      <c r="C158" s="51"/>
      <c r="D158" s="47" t="s">
        <v>264</v>
      </c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9"/>
      <c r="U158" s="78">
        <v>0</v>
      </c>
      <c r="V158" s="79"/>
      <c r="W158" s="79"/>
      <c r="X158" s="79"/>
      <c r="Y158" s="80"/>
      <c r="Z158" s="78">
        <v>0</v>
      </c>
      <c r="AA158" s="79"/>
      <c r="AB158" s="79"/>
      <c r="AC158" s="79"/>
      <c r="AD158" s="80"/>
      <c r="AE158" s="43">
        <v>0</v>
      </c>
      <c r="AF158" s="43"/>
      <c r="AG158" s="43"/>
      <c r="AH158" s="43"/>
      <c r="AI158" s="43"/>
      <c r="AJ158" s="58">
        <f t="shared" si="13"/>
        <v>0</v>
      </c>
      <c r="AK158" s="58"/>
      <c r="AL158" s="58"/>
      <c r="AM158" s="58"/>
      <c r="AN158" s="58"/>
      <c r="AO158" s="43">
        <v>0</v>
      </c>
      <c r="AP158" s="43"/>
      <c r="AQ158" s="43"/>
      <c r="AR158" s="43"/>
      <c r="AS158" s="43"/>
      <c r="AT158" s="58">
        <v>0</v>
      </c>
      <c r="AU158" s="58"/>
      <c r="AV158" s="58"/>
      <c r="AW158" s="58"/>
      <c r="AX158" s="58"/>
      <c r="AY158" s="43">
        <v>0</v>
      </c>
      <c r="AZ158" s="43"/>
      <c r="BA158" s="43"/>
      <c r="BB158" s="43"/>
      <c r="BC158" s="43"/>
      <c r="BD158" s="58">
        <f t="shared" si="14"/>
        <v>0</v>
      </c>
      <c r="BE158" s="58"/>
      <c r="BF158" s="58"/>
      <c r="BG158" s="58"/>
      <c r="BH158" s="58"/>
    </row>
    <row r="159" spans="1:79" s="25" customFormat="1" ht="45" hidden="1" customHeight="1" x14ac:dyDescent="0.25">
      <c r="A159" s="50">
        <v>5</v>
      </c>
      <c r="B159" s="51"/>
      <c r="C159" s="51"/>
      <c r="D159" s="47" t="s">
        <v>265</v>
      </c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9"/>
      <c r="U159" s="78">
        <v>0</v>
      </c>
      <c r="V159" s="79"/>
      <c r="W159" s="79"/>
      <c r="X159" s="79"/>
      <c r="Y159" s="80"/>
      <c r="Z159" s="78">
        <v>0</v>
      </c>
      <c r="AA159" s="79"/>
      <c r="AB159" s="79"/>
      <c r="AC159" s="79"/>
      <c r="AD159" s="80"/>
      <c r="AE159" s="43">
        <v>0</v>
      </c>
      <c r="AF159" s="43"/>
      <c r="AG159" s="43"/>
      <c r="AH159" s="43"/>
      <c r="AI159" s="43"/>
      <c r="AJ159" s="58">
        <f t="shared" si="13"/>
        <v>0</v>
      </c>
      <c r="AK159" s="58"/>
      <c r="AL159" s="58"/>
      <c r="AM159" s="58"/>
      <c r="AN159" s="58"/>
      <c r="AO159" s="43">
        <v>0</v>
      </c>
      <c r="AP159" s="43"/>
      <c r="AQ159" s="43"/>
      <c r="AR159" s="43"/>
      <c r="AS159" s="43"/>
      <c r="AT159" s="58">
        <v>0</v>
      </c>
      <c r="AU159" s="58"/>
      <c r="AV159" s="58"/>
      <c r="AW159" s="58"/>
      <c r="AX159" s="58"/>
      <c r="AY159" s="43">
        <v>0</v>
      </c>
      <c r="AZ159" s="43"/>
      <c r="BA159" s="43"/>
      <c r="BB159" s="43"/>
      <c r="BC159" s="43"/>
      <c r="BD159" s="58">
        <f t="shared" si="14"/>
        <v>0</v>
      </c>
      <c r="BE159" s="58"/>
      <c r="BF159" s="58"/>
      <c r="BG159" s="58"/>
      <c r="BH159" s="58"/>
    </row>
    <row r="160" spans="1:79" s="25" customFormat="1" ht="32" hidden="1" customHeight="1" x14ac:dyDescent="0.25">
      <c r="A160" s="50">
        <v>6</v>
      </c>
      <c r="B160" s="51"/>
      <c r="C160" s="51"/>
      <c r="D160" s="47" t="s">
        <v>266</v>
      </c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9"/>
      <c r="U160" s="78">
        <v>0</v>
      </c>
      <c r="V160" s="79"/>
      <c r="W160" s="79"/>
      <c r="X160" s="79"/>
      <c r="Y160" s="80"/>
      <c r="Z160" s="78">
        <v>0</v>
      </c>
      <c r="AA160" s="79"/>
      <c r="AB160" s="79"/>
      <c r="AC160" s="79"/>
      <c r="AD160" s="80"/>
      <c r="AE160" s="43">
        <v>0</v>
      </c>
      <c r="AF160" s="43"/>
      <c r="AG160" s="43"/>
      <c r="AH160" s="43"/>
      <c r="AI160" s="43"/>
      <c r="AJ160" s="58">
        <f t="shared" si="13"/>
        <v>0</v>
      </c>
      <c r="AK160" s="58"/>
      <c r="AL160" s="58"/>
      <c r="AM160" s="58"/>
      <c r="AN160" s="58"/>
      <c r="AO160" s="43">
        <v>0</v>
      </c>
      <c r="AP160" s="43"/>
      <c r="AQ160" s="43"/>
      <c r="AR160" s="43"/>
      <c r="AS160" s="43"/>
      <c r="AT160" s="58">
        <v>0</v>
      </c>
      <c r="AU160" s="58"/>
      <c r="AV160" s="58"/>
      <c r="AW160" s="58"/>
      <c r="AX160" s="58"/>
      <c r="AY160" s="43">
        <v>0</v>
      </c>
      <c r="AZ160" s="43"/>
      <c r="BA160" s="43"/>
      <c r="BB160" s="43"/>
      <c r="BC160" s="43"/>
      <c r="BD160" s="58">
        <f t="shared" si="14"/>
        <v>0</v>
      </c>
      <c r="BE160" s="58"/>
      <c r="BF160" s="58"/>
      <c r="BG160" s="58"/>
      <c r="BH160" s="58"/>
    </row>
    <row r="161" spans="1:76" s="25" customFormat="1" ht="56.5" hidden="1" customHeight="1" x14ac:dyDescent="0.25">
      <c r="A161" s="50">
        <v>7</v>
      </c>
      <c r="B161" s="51"/>
      <c r="C161" s="51"/>
      <c r="D161" s="47" t="s">
        <v>267</v>
      </c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9"/>
      <c r="U161" s="78">
        <v>0</v>
      </c>
      <c r="V161" s="79"/>
      <c r="W161" s="79"/>
      <c r="X161" s="79"/>
      <c r="Y161" s="80"/>
      <c r="Z161" s="78">
        <v>0</v>
      </c>
      <c r="AA161" s="79"/>
      <c r="AB161" s="79"/>
      <c r="AC161" s="79"/>
      <c r="AD161" s="80"/>
      <c r="AE161" s="43">
        <v>0</v>
      </c>
      <c r="AF161" s="43"/>
      <c r="AG161" s="43"/>
      <c r="AH161" s="43"/>
      <c r="AI161" s="43"/>
      <c r="AJ161" s="58">
        <f t="shared" si="13"/>
        <v>0</v>
      </c>
      <c r="AK161" s="58"/>
      <c r="AL161" s="58"/>
      <c r="AM161" s="58"/>
      <c r="AN161" s="58"/>
      <c r="AO161" s="43">
        <v>0</v>
      </c>
      <c r="AP161" s="43"/>
      <c r="AQ161" s="43"/>
      <c r="AR161" s="43"/>
      <c r="AS161" s="43"/>
      <c r="AT161" s="58">
        <v>0</v>
      </c>
      <c r="AU161" s="58"/>
      <c r="AV161" s="58"/>
      <c r="AW161" s="58"/>
      <c r="AX161" s="58"/>
      <c r="AY161" s="43">
        <v>0</v>
      </c>
      <c r="AZ161" s="43"/>
      <c r="BA161" s="43"/>
      <c r="BB161" s="43"/>
      <c r="BC161" s="43"/>
      <c r="BD161" s="58">
        <f t="shared" si="14"/>
        <v>0</v>
      </c>
      <c r="BE161" s="58"/>
      <c r="BF161" s="58"/>
      <c r="BG161" s="58"/>
      <c r="BH161" s="58"/>
    </row>
    <row r="162" spans="1:76" s="25" customFormat="1" ht="35.5" hidden="1" customHeight="1" x14ac:dyDescent="0.25">
      <c r="A162" s="50">
        <v>8</v>
      </c>
      <c r="B162" s="51"/>
      <c r="C162" s="51"/>
      <c r="D162" s="47" t="s">
        <v>268</v>
      </c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9"/>
      <c r="U162" s="78">
        <v>0</v>
      </c>
      <c r="V162" s="79"/>
      <c r="W162" s="79"/>
      <c r="X162" s="79"/>
      <c r="Y162" s="80"/>
      <c r="Z162" s="78">
        <v>0</v>
      </c>
      <c r="AA162" s="79"/>
      <c r="AB162" s="79"/>
      <c r="AC162" s="79"/>
      <c r="AD162" s="80"/>
      <c r="AE162" s="43">
        <v>0</v>
      </c>
      <c r="AF162" s="43"/>
      <c r="AG162" s="43"/>
      <c r="AH162" s="43"/>
      <c r="AI162" s="43"/>
      <c r="AJ162" s="58">
        <f t="shared" si="13"/>
        <v>0</v>
      </c>
      <c r="AK162" s="58"/>
      <c r="AL162" s="58"/>
      <c r="AM162" s="58"/>
      <c r="AN162" s="58"/>
      <c r="AO162" s="43">
        <v>0</v>
      </c>
      <c r="AP162" s="43"/>
      <c r="AQ162" s="43"/>
      <c r="AR162" s="43"/>
      <c r="AS162" s="43"/>
      <c r="AT162" s="58">
        <v>0</v>
      </c>
      <c r="AU162" s="58"/>
      <c r="AV162" s="58"/>
      <c r="AW162" s="58"/>
      <c r="AX162" s="58"/>
      <c r="AY162" s="43">
        <v>0</v>
      </c>
      <c r="AZ162" s="43"/>
      <c r="BA162" s="43"/>
      <c r="BB162" s="43"/>
      <c r="BC162" s="43"/>
      <c r="BD162" s="58">
        <f t="shared" si="14"/>
        <v>0</v>
      </c>
      <c r="BE162" s="58"/>
      <c r="BF162" s="58"/>
      <c r="BG162" s="58"/>
      <c r="BH162" s="58"/>
    </row>
    <row r="163" spans="1:76" s="25" customFormat="1" ht="43.5" customHeight="1" x14ac:dyDescent="0.25">
      <c r="A163" s="50">
        <v>9</v>
      </c>
      <c r="B163" s="51"/>
      <c r="C163" s="51"/>
      <c r="D163" s="47" t="s">
        <v>269</v>
      </c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9"/>
      <c r="U163" s="78">
        <v>64420627</v>
      </c>
      <c r="V163" s="79"/>
      <c r="W163" s="79"/>
      <c r="X163" s="79"/>
      <c r="Y163" s="80"/>
      <c r="Z163" s="78">
        <f>AC56</f>
        <v>834681</v>
      </c>
      <c r="AA163" s="79"/>
      <c r="AB163" s="79"/>
      <c r="AC163" s="79"/>
      <c r="AD163" s="80"/>
      <c r="AE163" s="43">
        <v>0</v>
      </c>
      <c r="AF163" s="43"/>
      <c r="AG163" s="43"/>
      <c r="AH163" s="43"/>
      <c r="AI163" s="43"/>
      <c r="AJ163" s="58">
        <f t="shared" si="13"/>
        <v>65255308</v>
      </c>
      <c r="AK163" s="58"/>
      <c r="AL163" s="58"/>
      <c r="AM163" s="58"/>
      <c r="AN163" s="58"/>
      <c r="AO163" s="43">
        <v>67661027</v>
      </c>
      <c r="AP163" s="43"/>
      <c r="AQ163" s="43"/>
      <c r="AR163" s="43"/>
      <c r="AS163" s="43"/>
      <c r="AT163" s="43">
        <f>AW56</f>
        <v>873339</v>
      </c>
      <c r="AU163" s="58"/>
      <c r="AV163" s="58"/>
      <c r="AW163" s="58"/>
      <c r="AX163" s="58"/>
      <c r="AY163" s="43">
        <v>0</v>
      </c>
      <c r="AZ163" s="43"/>
      <c r="BA163" s="43"/>
      <c r="BB163" s="43"/>
      <c r="BC163" s="43"/>
      <c r="BD163" s="58">
        <f t="shared" si="14"/>
        <v>68534366</v>
      </c>
      <c r="BE163" s="58"/>
      <c r="BF163" s="58"/>
      <c r="BG163" s="58"/>
      <c r="BH163" s="58"/>
    </row>
    <row r="164" spans="1:76" s="25" customFormat="1" ht="21.5" hidden="1" customHeight="1" x14ac:dyDescent="0.25">
      <c r="A164" s="50">
        <v>10</v>
      </c>
      <c r="B164" s="51"/>
      <c r="C164" s="51"/>
      <c r="D164" s="47" t="s">
        <v>270</v>
      </c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9"/>
      <c r="U164" s="78">
        <v>0</v>
      </c>
      <c r="V164" s="79"/>
      <c r="W164" s="79"/>
      <c r="X164" s="79"/>
      <c r="Y164" s="80"/>
      <c r="Z164" s="78">
        <v>0</v>
      </c>
      <c r="AA164" s="79"/>
      <c r="AB164" s="79"/>
      <c r="AC164" s="79"/>
      <c r="AD164" s="80"/>
      <c r="AE164" s="43">
        <v>0</v>
      </c>
      <c r="AF164" s="43"/>
      <c r="AG164" s="43"/>
      <c r="AH164" s="43"/>
      <c r="AI164" s="43"/>
      <c r="AJ164" s="58">
        <f t="shared" si="13"/>
        <v>0</v>
      </c>
      <c r="AK164" s="58"/>
      <c r="AL164" s="58"/>
      <c r="AM164" s="58"/>
      <c r="AN164" s="58"/>
      <c r="AO164" s="43">
        <v>0</v>
      </c>
      <c r="AP164" s="43"/>
      <c r="AQ164" s="43"/>
      <c r="AR164" s="43"/>
      <c r="AS164" s="43"/>
      <c r="AT164" s="58">
        <v>0</v>
      </c>
      <c r="AU164" s="58"/>
      <c r="AV164" s="58"/>
      <c r="AW164" s="58"/>
      <c r="AX164" s="58"/>
      <c r="AY164" s="43">
        <v>0</v>
      </c>
      <c r="AZ164" s="43"/>
      <c r="BA164" s="43"/>
      <c r="BB164" s="43"/>
      <c r="BC164" s="43"/>
      <c r="BD164" s="58">
        <f t="shared" si="14"/>
        <v>0</v>
      </c>
      <c r="BE164" s="58"/>
      <c r="BF164" s="58"/>
      <c r="BG164" s="58"/>
      <c r="BH164" s="58"/>
    </row>
    <row r="165" spans="1:76" s="25" customFormat="1" ht="47.5" hidden="1" customHeight="1" x14ac:dyDescent="0.25">
      <c r="A165" s="50">
        <v>11</v>
      </c>
      <c r="B165" s="51"/>
      <c r="C165" s="51"/>
      <c r="D165" s="47" t="s">
        <v>271</v>
      </c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9"/>
      <c r="U165" s="78">
        <v>0</v>
      </c>
      <c r="V165" s="79"/>
      <c r="W165" s="79"/>
      <c r="X165" s="79"/>
      <c r="Y165" s="80"/>
      <c r="Z165" s="78">
        <v>0</v>
      </c>
      <c r="AA165" s="79"/>
      <c r="AB165" s="79"/>
      <c r="AC165" s="79"/>
      <c r="AD165" s="80"/>
      <c r="AE165" s="43">
        <v>0</v>
      </c>
      <c r="AF165" s="43"/>
      <c r="AG165" s="43"/>
      <c r="AH165" s="43"/>
      <c r="AI165" s="43"/>
      <c r="AJ165" s="58">
        <f t="shared" si="13"/>
        <v>0</v>
      </c>
      <c r="AK165" s="58"/>
      <c r="AL165" s="58"/>
      <c r="AM165" s="58"/>
      <c r="AN165" s="58"/>
      <c r="AO165" s="43">
        <v>0</v>
      </c>
      <c r="AP165" s="43"/>
      <c r="AQ165" s="43"/>
      <c r="AR165" s="43"/>
      <c r="AS165" s="43"/>
      <c r="AT165" s="58">
        <v>0</v>
      </c>
      <c r="AU165" s="58"/>
      <c r="AV165" s="58"/>
      <c r="AW165" s="58"/>
      <c r="AX165" s="58"/>
      <c r="AY165" s="43">
        <v>0</v>
      </c>
      <c r="AZ165" s="43"/>
      <c r="BA165" s="43"/>
      <c r="BB165" s="43"/>
      <c r="BC165" s="43"/>
      <c r="BD165" s="58">
        <f t="shared" si="14"/>
        <v>0</v>
      </c>
      <c r="BE165" s="58"/>
      <c r="BF165" s="58"/>
      <c r="BG165" s="58"/>
      <c r="BH165" s="58"/>
    </row>
    <row r="166" spans="1:76" s="25" customFormat="1" ht="49" hidden="1" customHeight="1" x14ac:dyDescent="0.25">
      <c r="A166" s="50">
        <v>12</v>
      </c>
      <c r="B166" s="51"/>
      <c r="C166" s="51"/>
      <c r="D166" s="47" t="s">
        <v>272</v>
      </c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9"/>
      <c r="U166" s="78">
        <v>0</v>
      </c>
      <c r="V166" s="79"/>
      <c r="W166" s="79"/>
      <c r="X166" s="79"/>
      <c r="Y166" s="80"/>
      <c r="Z166" s="78">
        <v>0</v>
      </c>
      <c r="AA166" s="79"/>
      <c r="AB166" s="79"/>
      <c r="AC166" s="79"/>
      <c r="AD166" s="80"/>
      <c r="AE166" s="43">
        <v>0</v>
      </c>
      <c r="AF166" s="43"/>
      <c r="AG166" s="43"/>
      <c r="AH166" s="43"/>
      <c r="AI166" s="43"/>
      <c r="AJ166" s="58">
        <f t="shared" si="13"/>
        <v>0</v>
      </c>
      <c r="AK166" s="58"/>
      <c r="AL166" s="58"/>
      <c r="AM166" s="58"/>
      <c r="AN166" s="58"/>
      <c r="AO166" s="43">
        <v>0</v>
      </c>
      <c r="AP166" s="43"/>
      <c r="AQ166" s="43"/>
      <c r="AR166" s="43"/>
      <c r="AS166" s="43"/>
      <c r="AT166" s="58">
        <v>0</v>
      </c>
      <c r="AU166" s="58"/>
      <c r="AV166" s="58"/>
      <c r="AW166" s="58"/>
      <c r="AX166" s="58"/>
      <c r="AY166" s="43">
        <v>0</v>
      </c>
      <c r="AZ166" s="43"/>
      <c r="BA166" s="43"/>
      <c r="BB166" s="43"/>
      <c r="BC166" s="43"/>
      <c r="BD166" s="58">
        <f t="shared" si="14"/>
        <v>0</v>
      </c>
      <c r="BE166" s="58"/>
      <c r="BF166" s="58"/>
      <c r="BG166" s="58"/>
      <c r="BH166" s="58"/>
    </row>
    <row r="167" spans="1:76" s="25" customFormat="1" ht="75" hidden="1" customHeight="1" x14ac:dyDescent="0.25">
      <c r="A167" s="50">
        <v>13</v>
      </c>
      <c r="B167" s="51"/>
      <c r="C167" s="51"/>
      <c r="D167" s="47" t="s">
        <v>273</v>
      </c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9"/>
      <c r="U167" s="78">
        <v>0</v>
      </c>
      <c r="V167" s="79"/>
      <c r="W167" s="79"/>
      <c r="X167" s="79"/>
      <c r="Y167" s="80"/>
      <c r="Z167" s="78">
        <v>0</v>
      </c>
      <c r="AA167" s="79"/>
      <c r="AB167" s="79"/>
      <c r="AC167" s="79"/>
      <c r="AD167" s="80"/>
      <c r="AE167" s="43">
        <v>0</v>
      </c>
      <c r="AF167" s="43"/>
      <c r="AG167" s="43"/>
      <c r="AH167" s="43"/>
      <c r="AI167" s="43"/>
      <c r="AJ167" s="58">
        <f t="shared" si="13"/>
        <v>0</v>
      </c>
      <c r="AK167" s="58"/>
      <c r="AL167" s="58"/>
      <c r="AM167" s="58"/>
      <c r="AN167" s="58"/>
      <c r="AO167" s="43">
        <v>0</v>
      </c>
      <c r="AP167" s="43"/>
      <c r="AQ167" s="43"/>
      <c r="AR167" s="43"/>
      <c r="AS167" s="43"/>
      <c r="AT167" s="58">
        <v>0</v>
      </c>
      <c r="AU167" s="58"/>
      <c r="AV167" s="58"/>
      <c r="AW167" s="58"/>
      <c r="AX167" s="58"/>
      <c r="AY167" s="43">
        <v>0</v>
      </c>
      <c r="AZ167" s="43"/>
      <c r="BA167" s="43"/>
      <c r="BB167" s="43"/>
      <c r="BC167" s="43"/>
      <c r="BD167" s="58">
        <f t="shared" si="14"/>
        <v>0</v>
      </c>
      <c r="BE167" s="58"/>
      <c r="BF167" s="58"/>
      <c r="BG167" s="58"/>
      <c r="BH167" s="58"/>
    </row>
    <row r="168" spans="1:76" s="25" customFormat="1" ht="76" hidden="1" customHeight="1" x14ac:dyDescent="0.25">
      <c r="A168" s="50">
        <v>14</v>
      </c>
      <c r="B168" s="51"/>
      <c r="C168" s="51"/>
      <c r="D168" s="47" t="s">
        <v>274</v>
      </c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9"/>
      <c r="U168" s="78">
        <v>0</v>
      </c>
      <c r="V168" s="79"/>
      <c r="W168" s="79"/>
      <c r="X168" s="79"/>
      <c r="Y168" s="80"/>
      <c r="Z168" s="78">
        <v>0</v>
      </c>
      <c r="AA168" s="79"/>
      <c r="AB168" s="79"/>
      <c r="AC168" s="79"/>
      <c r="AD168" s="80"/>
      <c r="AE168" s="43">
        <v>0</v>
      </c>
      <c r="AF168" s="43"/>
      <c r="AG168" s="43"/>
      <c r="AH168" s="43"/>
      <c r="AI168" s="43"/>
      <c r="AJ168" s="58">
        <f t="shared" si="13"/>
        <v>0</v>
      </c>
      <c r="AK168" s="58"/>
      <c r="AL168" s="58"/>
      <c r="AM168" s="58"/>
      <c r="AN168" s="58"/>
      <c r="AO168" s="43">
        <v>0</v>
      </c>
      <c r="AP168" s="43"/>
      <c r="AQ168" s="43"/>
      <c r="AR168" s="43"/>
      <c r="AS168" s="43"/>
      <c r="AT168" s="58">
        <v>0</v>
      </c>
      <c r="AU168" s="58"/>
      <c r="AV168" s="58"/>
      <c r="AW168" s="58"/>
      <c r="AX168" s="58"/>
      <c r="AY168" s="43">
        <v>0</v>
      </c>
      <c r="AZ168" s="43"/>
      <c r="BA168" s="43"/>
      <c r="BB168" s="43"/>
      <c r="BC168" s="43"/>
      <c r="BD168" s="58">
        <f t="shared" si="14"/>
        <v>0</v>
      </c>
      <c r="BE168" s="58"/>
      <c r="BF168" s="58"/>
      <c r="BG168" s="58"/>
      <c r="BH168" s="58"/>
    </row>
    <row r="169" spans="1:76" s="25" customFormat="1" ht="72.5" hidden="1" customHeight="1" x14ac:dyDescent="0.25">
      <c r="A169" s="50">
        <v>15</v>
      </c>
      <c r="B169" s="51"/>
      <c r="C169" s="51"/>
      <c r="D169" s="47" t="s">
        <v>275</v>
      </c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9"/>
      <c r="U169" s="78">
        <v>0</v>
      </c>
      <c r="V169" s="79"/>
      <c r="W169" s="79"/>
      <c r="X169" s="79"/>
      <c r="Y169" s="80"/>
      <c r="Z169" s="78">
        <v>0</v>
      </c>
      <c r="AA169" s="79"/>
      <c r="AB169" s="79"/>
      <c r="AC169" s="79"/>
      <c r="AD169" s="80"/>
      <c r="AE169" s="43">
        <v>0</v>
      </c>
      <c r="AF169" s="43"/>
      <c r="AG169" s="43"/>
      <c r="AH169" s="43"/>
      <c r="AI169" s="43"/>
      <c r="AJ169" s="58">
        <f t="shared" si="13"/>
        <v>0</v>
      </c>
      <c r="AK169" s="58"/>
      <c r="AL169" s="58"/>
      <c r="AM169" s="58"/>
      <c r="AN169" s="58"/>
      <c r="AO169" s="43">
        <v>0</v>
      </c>
      <c r="AP169" s="43"/>
      <c r="AQ169" s="43"/>
      <c r="AR169" s="43"/>
      <c r="AS169" s="43"/>
      <c r="AT169" s="58">
        <v>0</v>
      </c>
      <c r="AU169" s="58"/>
      <c r="AV169" s="58"/>
      <c r="AW169" s="58"/>
      <c r="AX169" s="58"/>
      <c r="AY169" s="43">
        <v>0</v>
      </c>
      <c r="AZ169" s="43"/>
      <c r="BA169" s="43"/>
      <c r="BB169" s="43"/>
      <c r="BC169" s="43"/>
      <c r="BD169" s="58">
        <f t="shared" si="14"/>
        <v>0</v>
      </c>
      <c r="BE169" s="58"/>
      <c r="BF169" s="58"/>
      <c r="BG169" s="58"/>
      <c r="BH169" s="58"/>
    </row>
    <row r="170" spans="1:76" s="25" customFormat="1" ht="23" hidden="1" customHeight="1" x14ac:dyDescent="0.25">
      <c r="A170" s="50">
        <v>16</v>
      </c>
      <c r="B170" s="51"/>
      <c r="C170" s="51"/>
      <c r="D170" s="47" t="s">
        <v>190</v>
      </c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9"/>
      <c r="U170" s="78">
        <v>0</v>
      </c>
      <c r="V170" s="79"/>
      <c r="W170" s="79"/>
      <c r="X170" s="79"/>
      <c r="Y170" s="80"/>
      <c r="Z170" s="78" t="b">
        <f>Z171=Z163</f>
        <v>1</v>
      </c>
      <c r="AA170" s="79"/>
      <c r="AB170" s="79"/>
      <c r="AC170" s="79"/>
      <c r="AD170" s="80"/>
      <c r="AE170" s="43">
        <v>0</v>
      </c>
      <c r="AF170" s="43"/>
      <c r="AG170" s="43"/>
      <c r="AH170" s="43"/>
      <c r="AI170" s="43"/>
      <c r="AJ170" s="58">
        <f t="shared" si="13"/>
        <v>0</v>
      </c>
      <c r="AK170" s="58"/>
      <c r="AL170" s="58"/>
      <c r="AM170" s="58"/>
      <c r="AN170" s="58"/>
      <c r="AO170" s="43">
        <v>0</v>
      </c>
      <c r="AP170" s="43"/>
      <c r="AQ170" s="43"/>
      <c r="AR170" s="43"/>
      <c r="AS170" s="43"/>
      <c r="AT170" s="58">
        <v>0</v>
      </c>
      <c r="AU170" s="58"/>
      <c r="AV170" s="58"/>
      <c r="AW170" s="58"/>
      <c r="AX170" s="58"/>
      <c r="AY170" s="43">
        <v>0</v>
      </c>
      <c r="AZ170" s="43"/>
      <c r="BA170" s="43"/>
      <c r="BB170" s="43"/>
      <c r="BC170" s="43"/>
      <c r="BD170" s="58">
        <f t="shared" si="14"/>
        <v>0</v>
      </c>
      <c r="BE170" s="58"/>
      <c r="BF170" s="58"/>
      <c r="BG170" s="58"/>
      <c r="BH170" s="58"/>
    </row>
    <row r="171" spans="1:76" s="6" customFormat="1" ht="17.5" customHeight="1" x14ac:dyDescent="0.25">
      <c r="A171" s="102"/>
      <c r="B171" s="83"/>
      <c r="C171" s="83"/>
      <c r="D171" s="60" t="s">
        <v>145</v>
      </c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2"/>
      <c r="U171" s="129">
        <v>64420627</v>
      </c>
      <c r="V171" s="130"/>
      <c r="W171" s="130"/>
      <c r="X171" s="130"/>
      <c r="Y171" s="131"/>
      <c r="Z171" s="129">
        <f>Z163</f>
        <v>834681</v>
      </c>
      <c r="AA171" s="130"/>
      <c r="AB171" s="130"/>
      <c r="AC171" s="130"/>
      <c r="AD171" s="131"/>
      <c r="AE171" s="64">
        <v>0</v>
      </c>
      <c r="AF171" s="64"/>
      <c r="AG171" s="64"/>
      <c r="AH171" s="64"/>
      <c r="AI171" s="64"/>
      <c r="AJ171" s="64">
        <f t="shared" si="13"/>
        <v>65255308</v>
      </c>
      <c r="AK171" s="64"/>
      <c r="AL171" s="64"/>
      <c r="AM171" s="64"/>
      <c r="AN171" s="64"/>
      <c r="AO171" s="64">
        <v>67661027</v>
      </c>
      <c r="AP171" s="64"/>
      <c r="AQ171" s="64"/>
      <c r="AR171" s="64"/>
      <c r="AS171" s="64"/>
      <c r="AT171" s="64">
        <f>AT163</f>
        <v>873339</v>
      </c>
      <c r="AU171" s="64"/>
      <c r="AV171" s="64"/>
      <c r="AW171" s="64"/>
      <c r="AX171" s="64"/>
      <c r="AY171" s="64">
        <v>0</v>
      </c>
      <c r="AZ171" s="64"/>
      <c r="BA171" s="64"/>
      <c r="BB171" s="64"/>
      <c r="BC171" s="64"/>
      <c r="BD171" s="64">
        <f t="shared" si="14"/>
        <v>68534366</v>
      </c>
      <c r="BE171" s="64"/>
      <c r="BF171" s="64"/>
      <c r="BG171" s="64"/>
      <c r="BH171" s="64"/>
    </row>
    <row r="172" spans="1:76" s="5" customFormat="1" ht="12.75" customHeight="1" x14ac:dyDescent="0.2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</row>
    <row r="173" spans="1:76" hidden="1" x14ac:dyDescent="0.25"/>
    <row r="174" spans="1:76" ht="17.5" customHeight="1" x14ac:dyDescent="0.25">
      <c r="A174" s="115" t="s">
        <v>150</v>
      </c>
      <c r="B174" s="115"/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  <c r="R174" s="115"/>
      <c r="S174" s="115"/>
      <c r="T174" s="115"/>
      <c r="U174" s="115"/>
      <c r="V174" s="115"/>
      <c r="W174" s="115"/>
      <c r="X174" s="115"/>
      <c r="Y174" s="115"/>
      <c r="Z174" s="115"/>
      <c r="AA174" s="115"/>
      <c r="AB174" s="115"/>
      <c r="AC174" s="115"/>
      <c r="AD174" s="115"/>
      <c r="AE174" s="115"/>
      <c r="AF174" s="115"/>
      <c r="AG174" s="115"/>
      <c r="AH174" s="115"/>
      <c r="AI174" s="115"/>
      <c r="AJ174" s="115"/>
      <c r="AK174" s="115"/>
      <c r="AL174" s="115"/>
      <c r="AM174" s="115"/>
      <c r="AN174" s="115"/>
      <c r="AO174" s="115"/>
      <c r="AP174" s="115"/>
      <c r="AQ174" s="115"/>
      <c r="AR174" s="115"/>
      <c r="AS174" s="115"/>
      <c r="AT174" s="115"/>
      <c r="AU174" s="115"/>
      <c r="AV174" s="115"/>
      <c r="AW174" s="115"/>
      <c r="AX174" s="115"/>
      <c r="AY174" s="115"/>
      <c r="AZ174" s="115"/>
      <c r="BA174" s="115"/>
      <c r="BB174" s="115"/>
      <c r="BC174" s="115"/>
      <c r="BD174" s="115"/>
      <c r="BE174" s="115"/>
      <c r="BF174" s="115"/>
      <c r="BG174" s="115"/>
      <c r="BH174" s="115"/>
      <c r="BI174" s="115"/>
      <c r="BJ174" s="115"/>
      <c r="BK174" s="115"/>
      <c r="BL174" s="115"/>
    </row>
    <row r="175" spans="1:76" ht="17" customHeight="1" x14ac:dyDescent="0.25">
      <c r="A175" s="115" t="s">
        <v>228</v>
      </c>
      <c r="B175" s="115"/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  <c r="R175" s="115"/>
      <c r="S175" s="115"/>
      <c r="T175" s="115"/>
      <c r="U175" s="115"/>
      <c r="V175" s="115"/>
      <c r="W175" s="115"/>
      <c r="X175" s="115"/>
      <c r="Y175" s="115"/>
      <c r="Z175" s="115"/>
      <c r="AA175" s="115"/>
      <c r="AB175" s="115"/>
      <c r="AC175" s="115"/>
      <c r="AD175" s="115"/>
      <c r="AE175" s="115"/>
      <c r="AF175" s="115"/>
      <c r="AG175" s="115"/>
      <c r="AH175" s="115"/>
      <c r="AI175" s="115"/>
      <c r="AJ175" s="115"/>
      <c r="AK175" s="115"/>
      <c r="AL175" s="115"/>
      <c r="AM175" s="115"/>
      <c r="AN175" s="115"/>
      <c r="AO175" s="115"/>
      <c r="AP175" s="115"/>
      <c r="AQ175" s="115"/>
      <c r="AR175" s="115"/>
      <c r="AS175" s="115"/>
      <c r="AT175" s="115"/>
      <c r="AU175" s="115"/>
      <c r="AV175" s="115"/>
      <c r="AW175" s="115"/>
      <c r="AX175" s="115"/>
      <c r="AY175" s="115"/>
      <c r="AZ175" s="115"/>
      <c r="BA175" s="115"/>
      <c r="BB175" s="115"/>
      <c r="BC175" s="115"/>
      <c r="BD175" s="115"/>
      <c r="BE175" s="115"/>
      <c r="BF175" s="115"/>
      <c r="BG175" s="115"/>
      <c r="BH175" s="115"/>
      <c r="BI175" s="115"/>
      <c r="BJ175" s="115"/>
      <c r="BK175" s="115"/>
      <c r="BL175" s="115"/>
    </row>
    <row r="176" spans="1:76" s="30" customFormat="1" ht="23.15" customHeight="1" x14ac:dyDescent="0.25">
      <c r="A176" s="177" t="s">
        <v>6</v>
      </c>
      <c r="B176" s="178"/>
      <c r="C176" s="178"/>
      <c r="D176" s="95" t="s">
        <v>9</v>
      </c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 t="s">
        <v>8</v>
      </c>
      <c r="R176" s="95"/>
      <c r="S176" s="95"/>
      <c r="T176" s="95"/>
      <c r="U176" s="95"/>
      <c r="V176" s="95" t="s">
        <v>7</v>
      </c>
      <c r="W176" s="95"/>
      <c r="X176" s="95"/>
      <c r="Y176" s="95"/>
      <c r="Z176" s="95"/>
      <c r="AA176" s="95"/>
      <c r="AB176" s="95"/>
      <c r="AC176" s="95"/>
      <c r="AD176" s="95"/>
      <c r="AE176" s="95"/>
      <c r="AF176" s="99" t="s">
        <v>214</v>
      </c>
      <c r="AG176" s="100"/>
      <c r="AH176" s="100"/>
      <c r="AI176" s="100"/>
      <c r="AJ176" s="100"/>
      <c r="AK176" s="100"/>
      <c r="AL176" s="100"/>
      <c r="AM176" s="100"/>
      <c r="AN176" s="100"/>
      <c r="AO176" s="100"/>
      <c r="AP176" s="100"/>
      <c r="AQ176" s="100"/>
      <c r="AR176" s="100"/>
      <c r="AS176" s="100"/>
      <c r="AT176" s="101"/>
      <c r="AU176" s="99" t="s">
        <v>217</v>
      </c>
      <c r="AV176" s="100"/>
      <c r="AW176" s="100"/>
      <c r="AX176" s="100"/>
      <c r="AY176" s="100"/>
      <c r="AZ176" s="100"/>
      <c r="BA176" s="100"/>
      <c r="BB176" s="100"/>
      <c r="BC176" s="100"/>
      <c r="BD176" s="100"/>
      <c r="BE176" s="100"/>
      <c r="BF176" s="100"/>
      <c r="BG176" s="100"/>
      <c r="BH176" s="100"/>
      <c r="BI176" s="101"/>
      <c r="BJ176" s="99" t="s">
        <v>224</v>
      </c>
      <c r="BK176" s="100"/>
      <c r="BL176" s="100"/>
      <c r="BM176" s="100"/>
      <c r="BN176" s="100"/>
      <c r="BO176" s="100"/>
      <c r="BP176" s="100"/>
      <c r="BQ176" s="100"/>
      <c r="BR176" s="100"/>
      <c r="BS176" s="100"/>
      <c r="BT176" s="100"/>
      <c r="BU176" s="100"/>
      <c r="BV176" s="100"/>
      <c r="BW176" s="100"/>
      <c r="BX176" s="101"/>
    </row>
    <row r="177" spans="1:81" s="30" customFormat="1" ht="26" customHeight="1" x14ac:dyDescent="0.25">
      <c r="A177" s="180"/>
      <c r="B177" s="181"/>
      <c r="C177" s="181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95"/>
      <c r="S177" s="95"/>
      <c r="T177" s="95"/>
      <c r="U177" s="95"/>
      <c r="V177" s="95"/>
      <c r="W177" s="95"/>
      <c r="X177" s="95"/>
      <c r="Y177" s="95"/>
      <c r="Z177" s="95"/>
      <c r="AA177" s="95"/>
      <c r="AB177" s="95"/>
      <c r="AC177" s="95"/>
      <c r="AD177" s="95"/>
      <c r="AE177" s="95"/>
      <c r="AF177" s="95" t="s">
        <v>4</v>
      </c>
      <c r="AG177" s="95"/>
      <c r="AH177" s="95"/>
      <c r="AI177" s="95"/>
      <c r="AJ177" s="95"/>
      <c r="AK177" s="95" t="s">
        <v>3</v>
      </c>
      <c r="AL177" s="95"/>
      <c r="AM177" s="95"/>
      <c r="AN177" s="95"/>
      <c r="AO177" s="95"/>
      <c r="AP177" s="95" t="s">
        <v>121</v>
      </c>
      <c r="AQ177" s="95"/>
      <c r="AR177" s="95"/>
      <c r="AS177" s="95"/>
      <c r="AT177" s="95"/>
      <c r="AU177" s="95" t="s">
        <v>4</v>
      </c>
      <c r="AV177" s="95"/>
      <c r="AW177" s="95"/>
      <c r="AX177" s="95"/>
      <c r="AY177" s="95"/>
      <c r="AZ177" s="95" t="s">
        <v>3</v>
      </c>
      <c r="BA177" s="95"/>
      <c r="BB177" s="95"/>
      <c r="BC177" s="95"/>
      <c r="BD177" s="95"/>
      <c r="BE177" s="95" t="s">
        <v>88</v>
      </c>
      <c r="BF177" s="95"/>
      <c r="BG177" s="95"/>
      <c r="BH177" s="95"/>
      <c r="BI177" s="95"/>
      <c r="BJ177" s="95" t="s">
        <v>4</v>
      </c>
      <c r="BK177" s="95"/>
      <c r="BL177" s="95"/>
      <c r="BM177" s="95"/>
      <c r="BN177" s="95"/>
      <c r="BO177" s="95" t="s">
        <v>3</v>
      </c>
      <c r="BP177" s="95"/>
      <c r="BQ177" s="95"/>
      <c r="BR177" s="95"/>
      <c r="BS177" s="95"/>
      <c r="BT177" s="95" t="s">
        <v>95</v>
      </c>
      <c r="BU177" s="95"/>
      <c r="BV177" s="95"/>
      <c r="BW177" s="95"/>
      <c r="BX177" s="95"/>
    </row>
    <row r="178" spans="1:81" s="31" customFormat="1" ht="15" customHeight="1" x14ac:dyDescent="0.2">
      <c r="A178" s="86">
        <v>1</v>
      </c>
      <c r="B178" s="93"/>
      <c r="C178" s="93"/>
      <c r="D178" s="73">
        <v>2</v>
      </c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>
        <v>3</v>
      </c>
      <c r="R178" s="73"/>
      <c r="S178" s="73"/>
      <c r="T178" s="73"/>
      <c r="U178" s="73"/>
      <c r="V178" s="73">
        <v>4</v>
      </c>
      <c r="W178" s="73"/>
      <c r="X178" s="73"/>
      <c r="Y178" s="73"/>
      <c r="Z178" s="73"/>
      <c r="AA178" s="73"/>
      <c r="AB178" s="73"/>
      <c r="AC178" s="73"/>
      <c r="AD178" s="73"/>
      <c r="AE178" s="73"/>
      <c r="AF178" s="73">
        <v>5</v>
      </c>
      <c r="AG178" s="73"/>
      <c r="AH178" s="73"/>
      <c r="AI178" s="73"/>
      <c r="AJ178" s="73"/>
      <c r="AK178" s="73">
        <v>6</v>
      </c>
      <c r="AL178" s="73"/>
      <c r="AM178" s="73"/>
      <c r="AN178" s="73"/>
      <c r="AO178" s="73"/>
      <c r="AP178" s="73">
        <v>7</v>
      </c>
      <c r="AQ178" s="73"/>
      <c r="AR178" s="73"/>
      <c r="AS178" s="73"/>
      <c r="AT178" s="73"/>
      <c r="AU178" s="73">
        <v>8</v>
      </c>
      <c r="AV178" s="73"/>
      <c r="AW178" s="73"/>
      <c r="AX178" s="73"/>
      <c r="AY178" s="73"/>
      <c r="AZ178" s="73">
        <v>9</v>
      </c>
      <c r="BA178" s="73"/>
      <c r="BB178" s="73"/>
      <c r="BC178" s="73"/>
      <c r="BD178" s="73"/>
      <c r="BE178" s="73">
        <v>10</v>
      </c>
      <c r="BF178" s="73"/>
      <c r="BG178" s="73"/>
      <c r="BH178" s="73"/>
      <c r="BI178" s="73"/>
      <c r="BJ178" s="73">
        <v>11</v>
      </c>
      <c r="BK178" s="73"/>
      <c r="BL178" s="73"/>
      <c r="BM178" s="73"/>
      <c r="BN178" s="73"/>
      <c r="BO178" s="73">
        <v>12</v>
      </c>
      <c r="BP178" s="73"/>
      <c r="BQ178" s="73"/>
      <c r="BR178" s="73"/>
      <c r="BS178" s="73"/>
      <c r="BT178" s="73">
        <v>13</v>
      </c>
      <c r="BU178" s="73"/>
      <c r="BV178" s="73"/>
      <c r="BW178" s="73"/>
      <c r="BX178" s="73"/>
    </row>
    <row r="179" spans="1:81" ht="10.5" hidden="1" customHeight="1" x14ac:dyDescent="0.25">
      <c r="A179" s="135" t="s">
        <v>152</v>
      </c>
      <c r="B179" s="136"/>
      <c r="C179" s="136"/>
      <c r="D179" s="185" t="s">
        <v>55</v>
      </c>
      <c r="E179" s="185"/>
      <c r="F179" s="185"/>
      <c r="G179" s="185"/>
      <c r="H179" s="185"/>
      <c r="I179" s="185"/>
      <c r="J179" s="185"/>
      <c r="K179" s="185"/>
      <c r="L179" s="185"/>
      <c r="M179" s="185"/>
      <c r="N179" s="185"/>
      <c r="O179" s="185"/>
      <c r="P179" s="185"/>
      <c r="Q179" s="185" t="s">
        <v>68</v>
      </c>
      <c r="R179" s="185"/>
      <c r="S179" s="185"/>
      <c r="T179" s="185"/>
      <c r="U179" s="185"/>
      <c r="V179" s="185" t="s">
        <v>69</v>
      </c>
      <c r="W179" s="185"/>
      <c r="X179" s="185"/>
      <c r="Y179" s="185"/>
      <c r="Z179" s="185"/>
      <c r="AA179" s="185"/>
      <c r="AB179" s="185"/>
      <c r="AC179" s="185"/>
      <c r="AD179" s="185"/>
      <c r="AE179" s="185"/>
      <c r="AF179" s="183" t="s">
        <v>109</v>
      </c>
      <c r="AG179" s="183"/>
      <c r="AH179" s="183"/>
      <c r="AI179" s="183"/>
      <c r="AJ179" s="183"/>
      <c r="AK179" s="184" t="s">
        <v>110</v>
      </c>
      <c r="AL179" s="184"/>
      <c r="AM179" s="184"/>
      <c r="AN179" s="184"/>
      <c r="AO179" s="184"/>
      <c r="AP179" s="133" t="s">
        <v>192</v>
      </c>
      <c r="AQ179" s="133"/>
      <c r="AR179" s="133"/>
      <c r="AS179" s="133"/>
      <c r="AT179" s="133"/>
      <c r="AU179" s="183" t="s">
        <v>111</v>
      </c>
      <c r="AV179" s="183"/>
      <c r="AW179" s="183"/>
      <c r="AX179" s="183"/>
      <c r="AY179" s="183"/>
      <c r="AZ179" s="184" t="s">
        <v>112</v>
      </c>
      <c r="BA179" s="184"/>
      <c r="BB179" s="184"/>
      <c r="BC179" s="184"/>
      <c r="BD179" s="184"/>
      <c r="BE179" s="133" t="s">
        <v>192</v>
      </c>
      <c r="BF179" s="133"/>
      <c r="BG179" s="133"/>
      <c r="BH179" s="133"/>
      <c r="BI179" s="133"/>
      <c r="BJ179" s="186" t="s">
        <v>103</v>
      </c>
      <c r="BK179" s="186"/>
      <c r="BL179" s="186"/>
      <c r="BM179" s="186"/>
      <c r="BN179" s="186"/>
      <c r="BO179" s="187" t="s">
        <v>104</v>
      </c>
      <c r="BP179" s="187"/>
      <c r="BQ179" s="187"/>
      <c r="BR179" s="187"/>
      <c r="BS179" s="187"/>
      <c r="BT179" s="133" t="s">
        <v>192</v>
      </c>
      <c r="BU179" s="133"/>
      <c r="BV179" s="133"/>
      <c r="BW179" s="133"/>
      <c r="BX179" s="133"/>
      <c r="CA179" t="s">
        <v>35</v>
      </c>
    </row>
    <row r="180" spans="1:81" s="6" customFormat="1" ht="15" customHeight="1" x14ac:dyDescent="0.25">
      <c r="A180" s="188">
        <v>0</v>
      </c>
      <c r="B180" s="189"/>
      <c r="C180" s="189"/>
      <c r="D180" s="57" t="s">
        <v>191</v>
      </c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  <c r="AD180" s="57"/>
      <c r="AE180" s="57"/>
      <c r="AF180" s="132"/>
      <c r="AG180" s="132"/>
      <c r="AH180" s="132"/>
      <c r="AI180" s="132"/>
      <c r="AJ180" s="132"/>
      <c r="AK180" s="132"/>
      <c r="AL180" s="132"/>
      <c r="AM180" s="132"/>
      <c r="AN180" s="132"/>
      <c r="AO180" s="132"/>
      <c r="AP180" s="132"/>
      <c r="AQ180" s="132"/>
      <c r="AR180" s="132"/>
      <c r="AS180" s="132"/>
      <c r="AT180" s="132"/>
      <c r="AU180" s="132"/>
      <c r="AV180" s="132"/>
      <c r="AW180" s="132"/>
      <c r="AX180" s="132"/>
      <c r="AY180" s="132"/>
      <c r="AZ180" s="132"/>
      <c r="BA180" s="132"/>
      <c r="BB180" s="132"/>
      <c r="BC180" s="132"/>
      <c r="BD180" s="132"/>
      <c r="BE180" s="132"/>
      <c r="BF180" s="132"/>
      <c r="BG180" s="132"/>
      <c r="BH180" s="132"/>
      <c r="BI180" s="132"/>
      <c r="BJ180" s="132"/>
      <c r="BK180" s="132"/>
      <c r="BL180" s="132"/>
      <c r="BM180" s="132"/>
      <c r="BN180" s="132"/>
      <c r="BO180" s="132"/>
      <c r="BP180" s="132"/>
      <c r="BQ180" s="132"/>
      <c r="BR180" s="132"/>
      <c r="BS180" s="132"/>
      <c r="BT180" s="132"/>
      <c r="BU180" s="132"/>
      <c r="BV180" s="132"/>
      <c r="BW180" s="132"/>
      <c r="BX180" s="132"/>
      <c r="CA180" s="6" t="s">
        <v>36</v>
      </c>
    </row>
    <row r="181" spans="1:81" s="25" customFormat="1" ht="34.5" customHeight="1" x14ac:dyDescent="0.25">
      <c r="A181" s="99">
        <v>1</v>
      </c>
      <c r="B181" s="100"/>
      <c r="C181" s="100"/>
      <c r="D181" s="96" t="s">
        <v>303</v>
      </c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8"/>
      <c r="Q181" s="95" t="s">
        <v>193</v>
      </c>
      <c r="R181" s="95"/>
      <c r="S181" s="95"/>
      <c r="T181" s="95"/>
      <c r="U181" s="95"/>
      <c r="V181" s="99" t="s">
        <v>276</v>
      </c>
      <c r="W181" s="100"/>
      <c r="X181" s="100"/>
      <c r="Y181" s="100"/>
      <c r="Z181" s="100"/>
      <c r="AA181" s="100"/>
      <c r="AB181" s="100"/>
      <c r="AC181" s="100"/>
      <c r="AD181" s="100"/>
      <c r="AE181" s="101"/>
      <c r="AF181" s="128">
        <v>4</v>
      </c>
      <c r="AG181" s="128"/>
      <c r="AH181" s="128"/>
      <c r="AI181" s="128"/>
      <c r="AJ181" s="128"/>
      <c r="AK181" s="128">
        <v>4</v>
      </c>
      <c r="AL181" s="128"/>
      <c r="AM181" s="128"/>
      <c r="AN181" s="128"/>
      <c r="AO181" s="128"/>
      <c r="AP181" s="128">
        <v>4</v>
      </c>
      <c r="AQ181" s="128"/>
      <c r="AR181" s="128"/>
      <c r="AS181" s="128"/>
      <c r="AT181" s="128"/>
      <c r="AU181" s="128">
        <v>4</v>
      </c>
      <c r="AV181" s="128"/>
      <c r="AW181" s="128"/>
      <c r="AX181" s="128"/>
      <c r="AY181" s="128"/>
      <c r="AZ181" s="128">
        <v>4</v>
      </c>
      <c r="BA181" s="128"/>
      <c r="BB181" s="128"/>
      <c r="BC181" s="128"/>
      <c r="BD181" s="128"/>
      <c r="BE181" s="128">
        <v>4</v>
      </c>
      <c r="BF181" s="128"/>
      <c r="BG181" s="128"/>
      <c r="BH181" s="128"/>
      <c r="BI181" s="128"/>
      <c r="BJ181" s="128">
        <v>4</v>
      </c>
      <c r="BK181" s="128"/>
      <c r="BL181" s="128"/>
      <c r="BM181" s="128"/>
      <c r="BN181" s="128"/>
      <c r="BO181" s="128">
        <v>4</v>
      </c>
      <c r="BP181" s="128"/>
      <c r="BQ181" s="128"/>
      <c r="BR181" s="128"/>
      <c r="BS181" s="128"/>
      <c r="BT181" s="128">
        <v>4</v>
      </c>
      <c r="BU181" s="128"/>
      <c r="BV181" s="128"/>
      <c r="BW181" s="128"/>
      <c r="BX181" s="128"/>
    </row>
    <row r="182" spans="1:81" s="25" customFormat="1" ht="32.5" customHeight="1" x14ac:dyDescent="0.25">
      <c r="A182" s="99">
        <v>2</v>
      </c>
      <c r="B182" s="100"/>
      <c r="C182" s="100"/>
      <c r="D182" s="96" t="s">
        <v>304</v>
      </c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8"/>
      <c r="Q182" s="95" t="s">
        <v>305</v>
      </c>
      <c r="R182" s="95"/>
      <c r="S182" s="95"/>
      <c r="T182" s="95"/>
      <c r="U182" s="95"/>
      <c r="V182" s="99" t="s">
        <v>278</v>
      </c>
      <c r="W182" s="100"/>
      <c r="X182" s="100"/>
      <c r="Y182" s="100"/>
      <c r="Z182" s="100"/>
      <c r="AA182" s="100"/>
      <c r="AB182" s="100"/>
      <c r="AC182" s="100"/>
      <c r="AD182" s="100"/>
      <c r="AE182" s="101"/>
      <c r="AF182" s="118">
        <v>56083927</v>
      </c>
      <c r="AG182" s="118"/>
      <c r="AH182" s="118"/>
      <c r="AI182" s="118"/>
      <c r="AJ182" s="118"/>
      <c r="AK182" s="118">
        <v>6960176</v>
      </c>
      <c r="AL182" s="118"/>
      <c r="AM182" s="118"/>
      <c r="AN182" s="118"/>
      <c r="AO182" s="118"/>
      <c r="AP182" s="118">
        <v>63044103</v>
      </c>
      <c r="AQ182" s="118"/>
      <c r="AR182" s="118"/>
      <c r="AS182" s="118"/>
      <c r="AT182" s="118"/>
      <c r="AU182" s="118">
        <v>62190697</v>
      </c>
      <c r="AV182" s="118"/>
      <c r="AW182" s="118"/>
      <c r="AX182" s="118"/>
      <c r="AY182" s="118"/>
      <c r="AZ182" s="118">
        <v>27287637.079999998</v>
      </c>
      <c r="BA182" s="118"/>
      <c r="BB182" s="118"/>
      <c r="BC182" s="118"/>
      <c r="BD182" s="118"/>
      <c r="BE182" s="118">
        <f>AU182+AZ182</f>
        <v>89478334.079999998</v>
      </c>
      <c r="BF182" s="118"/>
      <c r="BG182" s="118"/>
      <c r="BH182" s="118"/>
      <c r="BI182" s="118"/>
      <c r="BJ182" s="118">
        <f>BG39</f>
        <v>63565171</v>
      </c>
      <c r="BK182" s="118"/>
      <c r="BL182" s="118"/>
      <c r="BM182" s="118"/>
      <c r="BN182" s="118"/>
      <c r="BO182" s="118">
        <f>BL39</f>
        <v>2442242</v>
      </c>
      <c r="BP182" s="118"/>
      <c r="BQ182" s="118"/>
      <c r="BR182" s="118"/>
      <c r="BS182" s="118"/>
      <c r="BT182" s="118">
        <f>BJ182+BO182</f>
        <v>66007413</v>
      </c>
      <c r="BU182" s="118"/>
      <c r="BV182" s="118"/>
      <c r="BW182" s="118"/>
      <c r="BX182" s="118"/>
    </row>
    <row r="183" spans="1:81" s="25" customFormat="1" ht="38.5" customHeight="1" x14ac:dyDescent="0.25">
      <c r="A183" s="99">
        <v>3</v>
      </c>
      <c r="B183" s="100"/>
      <c r="C183" s="101"/>
      <c r="D183" s="96" t="s">
        <v>314</v>
      </c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8"/>
      <c r="Q183" s="99" t="s">
        <v>305</v>
      </c>
      <c r="R183" s="100"/>
      <c r="S183" s="100"/>
      <c r="T183" s="100"/>
      <c r="U183" s="101"/>
      <c r="V183" s="99" t="s">
        <v>315</v>
      </c>
      <c r="W183" s="100"/>
      <c r="X183" s="100"/>
      <c r="Y183" s="100"/>
      <c r="Z183" s="100"/>
      <c r="AA183" s="100"/>
      <c r="AB183" s="100"/>
      <c r="AC183" s="100"/>
      <c r="AD183" s="100"/>
      <c r="AE183" s="101"/>
      <c r="AF183" s="120">
        <v>0</v>
      </c>
      <c r="AG183" s="121"/>
      <c r="AH183" s="121"/>
      <c r="AI183" s="121"/>
      <c r="AJ183" s="122"/>
      <c r="AK183" s="120">
        <v>0</v>
      </c>
      <c r="AL183" s="121"/>
      <c r="AM183" s="121"/>
      <c r="AN183" s="121"/>
      <c r="AO183" s="122"/>
      <c r="AP183" s="120">
        <v>0</v>
      </c>
      <c r="AQ183" s="121"/>
      <c r="AR183" s="121"/>
      <c r="AS183" s="121"/>
      <c r="AT183" s="122"/>
      <c r="AU183" s="120">
        <v>2722</v>
      </c>
      <c r="AV183" s="121"/>
      <c r="AW183" s="121"/>
      <c r="AX183" s="121"/>
      <c r="AY183" s="122"/>
      <c r="AZ183" s="120">
        <v>0</v>
      </c>
      <c r="BA183" s="121"/>
      <c r="BB183" s="121"/>
      <c r="BC183" s="121"/>
      <c r="BD183" s="122"/>
      <c r="BE183" s="120">
        <f>AU183</f>
        <v>2722</v>
      </c>
      <c r="BF183" s="121"/>
      <c r="BG183" s="121"/>
      <c r="BH183" s="121"/>
      <c r="BI183" s="122"/>
      <c r="BJ183" s="120">
        <v>0</v>
      </c>
      <c r="BK183" s="121"/>
      <c r="BL183" s="121"/>
      <c r="BM183" s="121"/>
      <c r="BN183" s="122"/>
      <c r="BO183" s="120">
        <v>0</v>
      </c>
      <c r="BP183" s="121"/>
      <c r="BQ183" s="121"/>
      <c r="BR183" s="121"/>
      <c r="BS183" s="122"/>
      <c r="BT183" s="120">
        <v>0</v>
      </c>
      <c r="BU183" s="121"/>
      <c r="BV183" s="121"/>
      <c r="BW183" s="121"/>
      <c r="BX183" s="122"/>
    </row>
    <row r="184" spans="1:81" s="25" customFormat="1" ht="39" customHeight="1" x14ac:dyDescent="0.25">
      <c r="A184" s="99">
        <v>4</v>
      </c>
      <c r="B184" s="100"/>
      <c r="C184" s="101"/>
      <c r="D184" s="96" t="s">
        <v>316</v>
      </c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8"/>
      <c r="Q184" s="99" t="s">
        <v>305</v>
      </c>
      <c r="R184" s="100"/>
      <c r="S184" s="100"/>
      <c r="T184" s="100"/>
      <c r="U184" s="101"/>
      <c r="V184" s="99" t="s">
        <v>315</v>
      </c>
      <c r="W184" s="100"/>
      <c r="X184" s="100"/>
      <c r="Y184" s="100"/>
      <c r="Z184" s="100"/>
      <c r="AA184" s="100"/>
      <c r="AB184" s="100"/>
      <c r="AC184" s="100"/>
      <c r="AD184" s="100"/>
      <c r="AE184" s="101"/>
      <c r="AF184" s="120">
        <v>0</v>
      </c>
      <c r="AG184" s="121"/>
      <c r="AH184" s="121"/>
      <c r="AI184" s="121"/>
      <c r="AJ184" s="122"/>
      <c r="AK184" s="120">
        <v>0</v>
      </c>
      <c r="AL184" s="121"/>
      <c r="AM184" s="121"/>
      <c r="AN184" s="121"/>
      <c r="AO184" s="122"/>
      <c r="AP184" s="120">
        <v>0</v>
      </c>
      <c r="AQ184" s="121"/>
      <c r="AR184" s="121"/>
      <c r="AS184" s="121"/>
      <c r="AT184" s="122"/>
      <c r="AU184" s="120">
        <v>362136</v>
      </c>
      <c r="AV184" s="121"/>
      <c r="AW184" s="121"/>
      <c r="AX184" s="121"/>
      <c r="AY184" s="122"/>
      <c r="AZ184" s="120">
        <v>0</v>
      </c>
      <c r="BA184" s="121"/>
      <c r="BB184" s="121"/>
      <c r="BC184" s="121"/>
      <c r="BD184" s="122"/>
      <c r="BE184" s="120">
        <f>AU184</f>
        <v>362136</v>
      </c>
      <c r="BF184" s="121"/>
      <c r="BG184" s="121"/>
      <c r="BH184" s="121"/>
      <c r="BI184" s="122"/>
      <c r="BJ184" s="120">
        <f>199896+142599+68662</f>
        <v>411157</v>
      </c>
      <c r="BK184" s="121"/>
      <c r="BL184" s="121"/>
      <c r="BM184" s="121"/>
      <c r="BN184" s="122"/>
      <c r="BO184" s="120">
        <v>0</v>
      </c>
      <c r="BP184" s="121"/>
      <c r="BQ184" s="121"/>
      <c r="BR184" s="121"/>
      <c r="BS184" s="122"/>
      <c r="BT184" s="120">
        <f>BJ184</f>
        <v>411157</v>
      </c>
      <c r="BU184" s="121"/>
      <c r="BV184" s="121"/>
      <c r="BW184" s="121"/>
      <c r="BX184" s="122"/>
    </row>
    <row r="185" spans="1:81" s="25" customFormat="1" ht="44" customHeight="1" x14ac:dyDescent="0.25">
      <c r="A185" s="99">
        <v>5</v>
      </c>
      <c r="B185" s="100"/>
      <c r="C185" s="100"/>
      <c r="D185" s="96" t="s">
        <v>306</v>
      </c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8"/>
      <c r="Q185" s="95" t="s">
        <v>193</v>
      </c>
      <c r="R185" s="95"/>
      <c r="S185" s="95"/>
      <c r="T185" s="95"/>
      <c r="U185" s="95"/>
      <c r="V185" s="99" t="s">
        <v>279</v>
      </c>
      <c r="W185" s="100"/>
      <c r="X185" s="100"/>
      <c r="Y185" s="100"/>
      <c r="Z185" s="100"/>
      <c r="AA185" s="100"/>
      <c r="AB185" s="100"/>
      <c r="AC185" s="100"/>
      <c r="AD185" s="100"/>
      <c r="AE185" s="101"/>
      <c r="AF185" s="126">
        <v>297.02</v>
      </c>
      <c r="AG185" s="126"/>
      <c r="AH185" s="126"/>
      <c r="AI185" s="126"/>
      <c r="AJ185" s="126"/>
      <c r="AK185" s="126">
        <v>6</v>
      </c>
      <c r="AL185" s="126"/>
      <c r="AM185" s="126"/>
      <c r="AN185" s="126"/>
      <c r="AO185" s="126"/>
      <c r="AP185" s="126">
        <v>303.02</v>
      </c>
      <c r="AQ185" s="126"/>
      <c r="AR185" s="126"/>
      <c r="AS185" s="126"/>
      <c r="AT185" s="126"/>
      <c r="AU185" s="126">
        <v>298.57</v>
      </c>
      <c r="AV185" s="126"/>
      <c r="AW185" s="126"/>
      <c r="AX185" s="126"/>
      <c r="AY185" s="126"/>
      <c r="AZ185" s="118">
        <v>6</v>
      </c>
      <c r="BA185" s="118"/>
      <c r="BB185" s="118"/>
      <c r="BC185" s="118"/>
      <c r="BD185" s="118"/>
      <c r="BE185" s="126">
        <f>AU185+AZ185</f>
        <v>304.57</v>
      </c>
      <c r="BF185" s="126"/>
      <c r="BG185" s="126"/>
      <c r="BH185" s="126"/>
      <c r="BI185" s="126"/>
      <c r="BJ185" s="126">
        <f>88.25+100.67+73.8+28.5</f>
        <v>291.22000000000003</v>
      </c>
      <c r="BK185" s="126"/>
      <c r="BL185" s="126"/>
      <c r="BM185" s="126"/>
      <c r="BN185" s="126"/>
      <c r="BO185" s="118">
        <v>0</v>
      </c>
      <c r="BP185" s="118"/>
      <c r="BQ185" s="118"/>
      <c r="BR185" s="118"/>
      <c r="BS185" s="118"/>
      <c r="BT185" s="126">
        <f>BJ185</f>
        <v>291.22000000000003</v>
      </c>
      <c r="BU185" s="126"/>
      <c r="BV185" s="126"/>
      <c r="BW185" s="126"/>
      <c r="BX185" s="126"/>
      <c r="CB185" s="42"/>
      <c r="CC185" s="42"/>
    </row>
    <row r="186" spans="1:81" s="25" customFormat="1" ht="18.5" customHeight="1" x14ac:dyDescent="0.25">
      <c r="A186" s="99">
        <v>6</v>
      </c>
      <c r="B186" s="100"/>
      <c r="C186" s="100"/>
      <c r="D186" s="96" t="s">
        <v>330</v>
      </c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8"/>
      <c r="Q186" s="95" t="s">
        <v>252</v>
      </c>
      <c r="R186" s="95"/>
      <c r="S186" s="95"/>
      <c r="T186" s="95"/>
      <c r="U186" s="95"/>
      <c r="V186" s="99" t="s">
        <v>281</v>
      </c>
      <c r="W186" s="100"/>
      <c r="X186" s="100"/>
      <c r="Y186" s="100"/>
      <c r="Z186" s="100"/>
      <c r="AA186" s="100"/>
      <c r="AB186" s="100"/>
      <c r="AC186" s="100"/>
      <c r="AD186" s="100"/>
      <c r="AE186" s="101"/>
      <c r="AF186" s="126">
        <v>122.51</v>
      </c>
      <c r="AG186" s="126"/>
      <c r="AH186" s="126"/>
      <c r="AI186" s="126"/>
      <c r="AJ186" s="126"/>
      <c r="AK186" s="126">
        <v>0</v>
      </c>
      <c r="AL186" s="126"/>
      <c r="AM186" s="126"/>
      <c r="AN186" s="126"/>
      <c r="AO186" s="126"/>
      <c r="AP186" s="126">
        <v>122.51</v>
      </c>
      <c r="AQ186" s="126"/>
      <c r="AR186" s="126"/>
      <c r="AS186" s="126"/>
      <c r="AT186" s="126"/>
      <c r="AU186" s="126">
        <v>124.07</v>
      </c>
      <c r="AV186" s="126"/>
      <c r="AW186" s="126"/>
      <c r="AX186" s="126"/>
      <c r="AY186" s="126"/>
      <c r="AZ186" s="126">
        <v>0</v>
      </c>
      <c r="BA186" s="126"/>
      <c r="BB186" s="126"/>
      <c r="BC186" s="126"/>
      <c r="BD186" s="126"/>
      <c r="BE186" s="126">
        <f>AU186+AZ186</f>
        <v>124.07</v>
      </c>
      <c r="BF186" s="126"/>
      <c r="BG186" s="126"/>
      <c r="BH186" s="126"/>
      <c r="BI186" s="126"/>
      <c r="BJ186" s="127">
        <f>37.5+34.17+32.3+17.5</f>
        <v>121.47</v>
      </c>
      <c r="BK186" s="127"/>
      <c r="BL186" s="127"/>
      <c r="BM186" s="127"/>
      <c r="BN186" s="127"/>
      <c r="BO186" s="118">
        <v>0</v>
      </c>
      <c r="BP186" s="118"/>
      <c r="BQ186" s="118"/>
      <c r="BR186" s="118"/>
      <c r="BS186" s="118"/>
      <c r="BT186" s="127">
        <f>BJ186</f>
        <v>121.47</v>
      </c>
      <c r="BU186" s="127"/>
      <c r="BV186" s="127"/>
      <c r="BW186" s="127"/>
      <c r="BX186" s="127"/>
    </row>
    <row r="187" spans="1:81" s="25" customFormat="1" ht="31.5" customHeight="1" x14ac:dyDescent="0.25">
      <c r="A187" s="99">
        <v>7</v>
      </c>
      <c r="B187" s="100"/>
      <c r="C187" s="100"/>
      <c r="D187" s="96" t="s">
        <v>282</v>
      </c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8"/>
      <c r="Q187" s="95" t="s">
        <v>305</v>
      </c>
      <c r="R187" s="95"/>
      <c r="S187" s="95"/>
      <c r="T187" s="95"/>
      <c r="U187" s="95"/>
      <c r="V187" s="99" t="s">
        <v>283</v>
      </c>
      <c r="W187" s="100"/>
      <c r="X187" s="100"/>
      <c r="Y187" s="100"/>
      <c r="Z187" s="100"/>
      <c r="AA187" s="100"/>
      <c r="AB187" s="100"/>
      <c r="AC187" s="100"/>
      <c r="AD187" s="100"/>
      <c r="AE187" s="101"/>
      <c r="AF187" s="118">
        <v>66447</v>
      </c>
      <c r="AG187" s="118"/>
      <c r="AH187" s="118"/>
      <c r="AI187" s="118"/>
      <c r="AJ187" s="118"/>
      <c r="AK187" s="118">
        <v>5760</v>
      </c>
      <c r="AL187" s="118"/>
      <c r="AM187" s="118"/>
      <c r="AN187" s="118"/>
      <c r="AO187" s="118"/>
      <c r="AP187" s="118">
        <v>72207</v>
      </c>
      <c r="AQ187" s="118"/>
      <c r="AR187" s="118"/>
      <c r="AS187" s="118"/>
      <c r="AT187" s="118"/>
      <c r="AU187" s="118">
        <v>807362</v>
      </c>
      <c r="AV187" s="118"/>
      <c r="AW187" s="118"/>
      <c r="AX187" s="118"/>
      <c r="AY187" s="118"/>
      <c r="AZ187" s="118">
        <v>1465098</v>
      </c>
      <c r="BA187" s="118"/>
      <c r="BB187" s="118"/>
      <c r="BC187" s="118"/>
      <c r="BD187" s="118"/>
      <c r="BE187" s="118">
        <f>AU187+AZ187</f>
        <v>2272460</v>
      </c>
      <c r="BF187" s="118"/>
      <c r="BG187" s="118"/>
      <c r="BH187" s="118"/>
      <c r="BI187" s="118"/>
      <c r="BJ187" s="118">
        <f>24000+74700</f>
        <v>98700</v>
      </c>
      <c r="BK187" s="118"/>
      <c r="BL187" s="118"/>
      <c r="BM187" s="118"/>
      <c r="BN187" s="118"/>
      <c r="BO187" s="118">
        <f>20166+3000</f>
        <v>23166</v>
      </c>
      <c r="BP187" s="118"/>
      <c r="BQ187" s="118"/>
      <c r="BR187" s="118"/>
      <c r="BS187" s="118"/>
      <c r="BT187" s="118">
        <f>BJ187+BO187</f>
        <v>121866</v>
      </c>
      <c r="BU187" s="118"/>
      <c r="BV187" s="118"/>
      <c r="BW187" s="118"/>
      <c r="BX187" s="118"/>
    </row>
    <row r="188" spans="1:81" s="25" customFormat="1" ht="66" customHeight="1" x14ac:dyDescent="0.25">
      <c r="A188" s="99">
        <v>8</v>
      </c>
      <c r="B188" s="100"/>
      <c r="C188" s="101"/>
      <c r="D188" s="96" t="s">
        <v>331</v>
      </c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8"/>
      <c r="Q188" s="99" t="s">
        <v>305</v>
      </c>
      <c r="R188" s="100"/>
      <c r="S188" s="100"/>
      <c r="T188" s="100"/>
      <c r="U188" s="101"/>
      <c r="V188" s="99" t="s">
        <v>315</v>
      </c>
      <c r="W188" s="100"/>
      <c r="X188" s="100"/>
      <c r="Y188" s="100"/>
      <c r="Z188" s="100"/>
      <c r="AA188" s="100"/>
      <c r="AB188" s="100"/>
      <c r="AC188" s="100"/>
      <c r="AD188" s="100"/>
      <c r="AE188" s="101"/>
      <c r="AF188" s="120">
        <v>0</v>
      </c>
      <c r="AG188" s="121"/>
      <c r="AH188" s="121"/>
      <c r="AI188" s="121"/>
      <c r="AJ188" s="122"/>
      <c r="AK188" s="120">
        <v>0</v>
      </c>
      <c r="AL188" s="121"/>
      <c r="AM188" s="121"/>
      <c r="AN188" s="121"/>
      <c r="AO188" s="122"/>
      <c r="AP188" s="120">
        <v>0</v>
      </c>
      <c r="AQ188" s="121"/>
      <c r="AR188" s="121"/>
      <c r="AS188" s="121"/>
      <c r="AT188" s="122"/>
      <c r="AU188" s="120">
        <v>0</v>
      </c>
      <c r="AV188" s="121"/>
      <c r="AW188" s="121"/>
      <c r="AX188" s="121"/>
      <c r="AY188" s="122"/>
      <c r="AZ188" s="120">
        <v>20473176</v>
      </c>
      <c r="BA188" s="121"/>
      <c r="BB188" s="121"/>
      <c r="BC188" s="121"/>
      <c r="BD188" s="122"/>
      <c r="BE188" s="120">
        <f>AZ188</f>
        <v>20473176</v>
      </c>
      <c r="BF188" s="121"/>
      <c r="BG188" s="121"/>
      <c r="BH188" s="121"/>
      <c r="BI188" s="122"/>
      <c r="BJ188" s="120">
        <v>0</v>
      </c>
      <c r="BK188" s="121"/>
      <c r="BL188" s="121"/>
      <c r="BM188" s="121"/>
      <c r="BN188" s="122"/>
      <c r="BO188" s="120">
        <v>1000000</v>
      </c>
      <c r="BP188" s="121"/>
      <c r="BQ188" s="121"/>
      <c r="BR188" s="121"/>
      <c r="BS188" s="122"/>
      <c r="BT188" s="120">
        <f>BO188</f>
        <v>1000000</v>
      </c>
      <c r="BU188" s="121"/>
      <c r="BV188" s="121"/>
      <c r="BW188" s="121"/>
      <c r="BX188" s="122"/>
    </row>
    <row r="189" spans="1:81" s="6" customFormat="1" ht="15" customHeight="1" x14ac:dyDescent="0.25">
      <c r="A189" s="107">
        <v>0</v>
      </c>
      <c r="B189" s="108"/>
      <c r="C189" s="108"/>
      <c r="D189" s="103" t="s">
        <v>194</v>
      </c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5"/>
      <c r="Q189" s="106"/>
      <c r="R189" s="106"/>
      <c r="S189" s="106"/>
      <c r="T189" s="106"/>
      <c r="U189" s="106"/>
      <c r="V189" s="107"/>
      <c r="W189" s="108"/>
      <c r="X189" s="108"/>
      <c r="Y189" s="108"/>
      <c r="Z189" s="108"/>
      <c r="AA189" s="108"/>
      <c r="AB189" s="108"/>
      <c r="AC189" s="108"/>
      <c r="AD189" s="108"/>
      <c r="AE189" s="109"/>
      <c r="AF189" s="119"/>
      <c r="AG189" s="119"/>
      <c r="AH189" s="119"/>
      <c r="AI189" s="119"/>
      <c r="AJ189" s="119"/>
      <c r="AK189" s="119"/>
      <c r="AL189" s="119"/>
      <c r="AM189" s="119"/>
      <c r="AN189" s="119"/>
      <c r="AO189" s="119"/>
      <c r="AP189" s="119"/>
      <c r="AQ189" s="119"/>
      <c r="AR189" s="119"/>
      <c r="AS189" s="119"/>
      <c r="AT189" s="119"/>
      <c r="AU189" s="119"/>
      <c r="AV189" s="119"/>
      <c r="AW189" s="119"/>
      <c r="AX189" s="119"/>
      <c r="AY189" s="119"/>
      <c r="AZ189" s="119"/>
      <c r="BA189" s="119"/>
      <c r="BB189" s="119"/>
      <c r="BC189" s="119"/>
      <c r="BD189" s="119"/>
      <c r="BE189" s="119"/>
      <c r="BF189" s="119"/>
      <c r="BG189" s="119"/>
      <c r="BH189" s="119"/>
      <c r="BI189" s="119"/>
      <c r="BJ189" s="119"/>
      <c r="BK189" s="119"/>
      <c r="BL189" s="119"/>
      <c r="BM189" s="119"/>
      <c r="BN189" s="119"/>
      <c r="BO189" s="119"/>
      <c r="BP189" s="119"/>
      <c r="BQ189" s="119"/>
      <c r="BR189" s="119"/>
      <c r="BS189" s="119"/>
      <c r="BT189" s="119"/>
      <c r="BU189" s="119"/>
      <c r="BV189" s="119"/>
      <c r="BW189" s="119"/>
      <c r="BX189" s="119"/>
    </row>
    <row r="190" spans="1:81" s="25" customFormat="1" ht="38" customHeight="1" x14ac:dyDescent="0.25">
      <c r="A190" s="99">
        <v>9</v>
      </c>
      <c r="B190" s="100"/>
      <c r="C190" s="100"/>
      <c r="D190" s="96" t="s">
        <v>307</v>
      </c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8"/>
      <c r="Q190" s="95" t="s">
        <v>195</v>
      </c>
      <c r="R190" s="95"/>
      <c r="S190" s="95"/>
      <c r="T190" s="95"/>
      <c r="U190" s="95"/>
      <c r="V190" s="99" t="s">
        <v>284</v>
      </c>
      <c r="W190" s="100"/>
      <c r="X190" s="100"/>
      <c r="Y190" s="100"/>
      <c r="Z190" s="100"/>
      <c r="AA190" s="100"/>
      <c r="AB190" s="100"/>
      <c r="AC190" s="100"/>
      <c r="AD190" s="100"/>
      <c r="AE190" s="101"/>
      <c r="AF190" s="118">
        <v>2733</v>
      </c>
      <c r="AG190" s="118"/>
      <c r="AH190" s="118"/>
      <c r="AI190" s="118"/>
      <c r="AJ190" s="118"/>
      <c r="AK190" s="118">
        <v>0</v>
      </c>
      <c r="AL190" s="118"/>
      <c r="AM190" s="118"/>
      <c r="AN190" s="118"/>
      <c r="AO190" s="118"/>
      <c r="AP190" s="118">
        <v>2733</v>
      </c>
      <c r="AQ190" s="118"/>
      <c r="AR190" s="118"/>
      <c r="AS190" s="118"/>
      <c r="AT190" s="118"/>
      <c r="AU190" s="118">
        <v>2733</v>
      </c>
      <c r="AV190" s="118"/>
      <c r="AW190" s="118"/>
      <c r="AX190" s="118"/>
      <c r="AY190" s="118"/>
      <c r="AZ190" s="118">
        <v>0</v>
      </c>
      <c r="BA190" s="118"/>
      <c r="BB190" s="118"/>
      <c r="BC190" s="118"/>
      <c r="BD190" s="118"/>
      <c r="BE190" s="118">
        <v>2733</v>
      </c>
      <c r="BF190" s="118"/>
      <c r="BG190" s="118"/>
      <c r="BH190" s="118"/>
      <c r="BI190" s="118"/>
      <c r="BJ190" s="118">
        <f>1228+787+473+285</f>
        <v>2773</v>
      </c>
      <c r="BK190" s="118"/>
      <c r="BL190" s="118"/>
      <c r="BM190" s="118"/>
      <c r="BN190" s="118"/>
      <c r="BO190" s="118">
        <v>0</v>
      </c>
      <c r="BP190" s="118"/>
      <c r="BQ190" s="118"/>
      <c r="BR190" s="118"/>
      <c r="BS190" s="118"/>
      <c r="BT190" s="118">
        <f>BJ190</f>
        <v>2773</v>
      </c>
      <c r="BU190" s="118"/>
      <c r="BV190" s="118"/>
      <c r="BW190" s="118"/>
      <c r="BX190" s="118"/>
    </row>
    <row r="191" spans="1:81" s="25" customFormat="1" ht="39" customHeight="1" x14ac:dyDescent="0.25">
      <c r="A191" s="99">
        <v>10</v>
      </c>
      <c r="B191" s="100"/>
      <c r="C191" s="100"/>
      <c r="D191" s="96" t="s">
        <v>285</v>
      </c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8"/>
      <c r="Q191" s="95" t="s">
        <v>195</v>
      </c>
      <c r="R191" s="95"/>
      <c r="S191" s="95"/>
      <c r="T191" s="95"/>
      <c r="U191" s="95"/>
      <c r="V191" s="99" t="s">
        <v>284</v>
      </c>
      <c r="W191" s="100"/>
      <c r="X191" s="100"/>
      <c r="Y191" s="100"/>
      <c r="Z191" s="100"/>
      <c r="AA191" s="100"/>
      <c r="AB191" s="100"/>
      <c r="AC191" s="100"/>
      <c r="AD191" s="100"/>
      <c r="AE191" s="101"/>
      <c r="AF191" s="118">
        <v>1339</v>
      </c>
      <c r="AG191" s="118"/>
      <c r="AH191" s="118"/>
      <c r="AI191" s="118"/>
      <c r="AJ191" s="118"/>
      <c r="AK191" s="118">
        <v>0</v>
      </c>
      <c r="AL191" s="118"/>
      <c r="AM191" s="118"/>
      <c r="AN191" s="118"/>
      <c r="AO191" s="118"/>
      <c r="AP191" s="118">
        <v>1339</v>
      </c>
      <c r="AQ191" s="118"/>
      <c r="AR191" s="118"/>
      <c r="AS191" s="118"/>
      <c r="AT191" s="118"/>
      <c r="AU191" s="118">
        <v>1422</v>
      </c>
      <c r="AV191" s="118"/>
      <c r="AW191" s="118"/>
      <c r="AX191" s="118"/>
      <c r="AY191" s="118"/>
      <c r="AZ191" s="118">
        <v>0</v>
      </c>
      <c r="BA191" s="118"/>
      <c r="BB191" s="118"/>
      <c r="BC191" s="118"/>
      <c r="BD191" s="118"/>
      <c r="BE191" s="118">
        <v>1422</v>
      </c>
      <c r="BF191" s="118"/>
      <c r="BG191" s="118"/>
      <c r="BH191" s="118"/>
      <c r="BI191" s="118"/>
      <c r="BJ191" s="118">
        <f>612+350+213+220</f>
        <v>1395</v>
      </c>
      <c r="BK191" s="118"/>
      <c r="BL191" s="118"/>
      <c r="BM191" s="118"/>
      <c r="BN191" s="118"/>
      <c r="BO191" s="118">
        <v>0</v>
      </c>
      <c r="BP191" s="118"/>
      <c r="BQ191" s="118"/>
      <c r="BR191" s="118"/>
      <c r="BS191" s="118"/>
      <c r="BT191" s="118">
        <f>BJ191</f>
        <v>1395</v>
      </c>
      <c r="BU191" s="118"/>
      <c r="BV191" s="118"/>
      <c r="BW191" s="118"/>
      <c r="BX191" s="118"/>
    </row>
    <row r="192" spans="1:81" s="25" customFormat="1" ht="50.5" customHeight="1" x14ac:dyDescent="0.25">
      <c r="A192" s="99">
        <v>11</v>
      </c>
      <c r="B192" s="100"/>
      <c r="C192" s="100"/>
      <c r="D192" s="96" t="s">
        <v>317</v>
      </c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8"/>
      <c r="Q192" s="95" t="s">
        <v>195</v>
      </c>
      <c r="R192" s="95"/>
      <c r="S192" s="95"/>
      <c r="T192" s="95"/>
      <c r="U192" s="95"/>
      <c r="V192" s="99" t="s">
        <v>286</v>
      </c>
      <c r="W192" s="100"/>
      <c r="X192" s="100"/>
      <c r="Y192" s="100"/>
      <c r="Z192" s="100"/>
      <c r="AA192" s="100"/>
      <c r="AB192" s="100"/>
      <c r="AC192" s="100"/>
      <c r="AD192" s="100"/>
      <c r="AE192" s="101"/>
      <c r="AF192" s="118">
        <v>290</v>
      </c>
      <c r="AG192" s="118"/>
      <c r="AH192" s="118"/>
      <c r="AI192" s="118"/>
      <c r="AJ192" s="118"/>
      <c r="AK192" s="118">
        <v>9</v>
      </c>
      <c r="AL192" s="118"/>
      <c r="AM192" s="118"/>
      <c r="AN192" s="118"/>
      <c r="AO192" s="118"/>
      <c r="AP192" s="118">
        <f>AF192+AK192</f>
        <v>299</v>
      </c>
      <c r="AQ192" s="118"/>
      <c r="AR192" s="118"/>
      <c r="AS192" s="118"/>
      <c r="AT192" s="118"/>
      <c r="AU192" s="118">
        <v>693</v>
      </c>
      <c r="AV192" s="118"/>
      <c r="AW192" s="118"/>
      <c r="AX192" s="118"/>
      <c r="AY192" s="118"/>
      <c r="AZ192" s="118">
        <v>9</v>
      </c>
      <c r="BA192" s="118"/>
      <c r="BB192" s="118"/>
      <c r="BC192" s="118"/>
      <c r="BD192" s="118"/>
      <c r="BE192" s="118">
        <v>702</v>
      </c>
      <c r="BF192" s="118"/>
      <c r="BG192" s="118"/>
      <c r="BH192" s="118"/>
      <c r="BI192" s="118"/>
      <c r="BJ192" s="118">
        <f>21+74</f>
        <v>95</v>
      </c>
      <c r="BK192" s="118"/>
      <c r="BL192" s="118"/>
      <c r="BM192" s="118"/>
      <c r="BN192" s="118"/>
      <c r="BO192" s="118">
        <f>12+7</f>
        <v>19</v>
      </c>
      <c r="BP192" s="118"/>
      <c r="BQ192" s="118"/>
      <c r="BR192" s="118"/>
      <c r="BS192" s="118"/>
      <c r="BT192" s="118">
        <f>BJ192+BO192</f>
        <v>114</v>
      </c>
      <c r="BU192" s="118"/>
      <c r="BV192" s="118"/>
      <c r="BW192" s="118"/>
      <c r="BX192" s="118"/>
    </row>
    <row r="193" spans="1:76" s="25" customFormat="1" ht="49" customHeight="1" x14ac:dyDescent="0.25">
      <c r="A193" s="99">
        <v>12</v>
      </c>
      <c r="B193" s="100"/>
      <c r="C193" s="101"/>
      <c r="D193" s="96" t="s">
        <v>318</v>
      </c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8"/>
      <c r="Q193" s="99" t="s">
        <v>195</v>
      </c>
      <c r="R193" s="100"/>
      <c r="S193" s="100"/>
      <c r="T193" s="100"/>
      <c r="U193" s="101"/>
      <c r="V193" s="99" t="s">
        <v>286</v>
      </c>
      <c r="W193" s="100"/>
      <c r="X193" s="100"/>
      <c r="Y193" s="100"/>
      <c r="Z193" s="100"/>
      <c r="AA193" s="100"/>
      <c r="AB193" s="100"/>
      <c r="AC193" s="100"/>
      <c r="AD193" s="100"/>
      <c r="AE193" s="101"/>
      <c r="AF193" s="120">
        <v>0</v>
      </c>
      <c r="AG193" s="121"/>
      <c r="AH193" s="121"/>
      <c r="AI193" s="121"/>
      <c r="AJ193" s="122"/>
      <c r="AK193" s="120">
        <v>0</v>
      </c>
      <c r="AL193" s="121"/>
      <c r="AM193" s="121"/>
      <c r="AN193" s="121"/>
      <c r="AO193" s="122"/>
      <c r="AP193" s="120">
        <v>0</v>
      </c>
      <c r="AQ193" s="121"/>
      <c r="AR193" s="121"/>
      <c r="AS193" s="121"/>
      <c r="AT193" s="122"/>
      <c r="AU193" s="120">
        <v>238</v>
      </c>
      <c r="AV193" s="121"/>
      <c r="AW193" s="121"/>
      <c r="AX193" s="121"/>
      <c r="AY193" s="122"/>
      <c r="AZ193" s="120">
        <v>0</v>
      </c>
      <c r="BA193" s="121"/>
      <c r="BB193" s="121"/>
      <c r="BC193" s="121"/>
      <c r="BD193" s="122"/>
      <c r="BE193" s="120">
        <f>AU193</f>
        <v>238</v>
      </c>
      <c r="BF193" s="121"/>
      <c r="BG193" s="121"/>
      <c r="BH193" s="121"/>
      <c r="BI193" s="122"/>
      <c r="BJ193" s="120">
        <f>128+80+40</f>
        <v>248</v>
      </c>
      <c r="BK193" s="121"/>
      <c r="BL193" s="121"/>
      <c r="BM193" s="121"/>
      <c r="BN193" s="122"/>
      <c r="BO193" s="120">
        <v>0</v>
      </c>
      <c r="BP193" s="121"/>
      <c r="BQ193" s="121"/>
      <c r="BR193" s="121"/>
      <c r="BS193" s="122"/>
      <c r="BT193" s="118">
        <f>BJ193</f>
        <v>248</v>
      </c>
      <c r="BU193" s="118"/>
      <c r="BV193" s="118"/>
      <c r="BW193" s="118"/>
      <c r="BX193" s="118"/>
    </row>
    <row r="194" spans="1:76" s="25" customFormat="1" ht="39" customHeight="1" x14ac:dyDescent="0.25">
      <c r="A194" s="99">
        <v>13</v>
      </c>
      <c r="B194" s="100"/>
      <c r="C194" s="101"/>
      <c r="D194" s="96" t="s">
        <v>319</v>
      </c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8"/>
      <c r="Q194" s="123" t="s">
        <v>320</v>
      </c>
      <c r="R194" s="124"/>
      <c r="S194" s="124"/>
      <c r="T194" s="124"/>
      <c r="U194" s="125"/>
      <c r="V194" s="99" t="s">
        <v>321</v>
      </c>
      <c r="W194" s="100"/>
      <c r="X194" s="100"/>
      <c r="Y194" s="100"/>
      <c r="Z194" s="100"/>
      <c r="AA194" s="100"/>
      <c r="AB194" s="100"/>
      <c r="AC194" s="100"/>
      <c r="AD194" s="100"/>
      <c r="AE194" s="101"/>
      <c r="AF194" s="120">
        <v>0</v>
      </c>
      <c r="AG194" s="121"/>
      <c r="AH194" s="121"/>
      <c r="AI194" s="121"/>
      <c r="AJ194" s="122"/>
      <c r="AK194" s="120">
        <v>0</v>
      </c>
      <c r="AL194" s="121"/>
      <c r="AM194" s="121"/>
      <c r="AN194" s="121"/>
      <c r="AO194" s="122"/>
      <c r="AP194" s="120">
        <v>0</v>
      </c>
      <c r="AQ194" s="121"/>
      <c r="AR194" s="121"/>
      <c r="AS194" s="121"/>
      <c r="AT194" s="122"/>
      <c r="AU194" s="120">
        <v>0</v>
      </c>
      <c r="AV194" s="121"/>
      <c r="AW194" s="121"/>
      <c r="AX194" s="121"/>
      <c r="AY194" s="122"/>
      <c r="AZ194" s="120">
        <v>7573</v>
      </c>
      <c r="BA194" s="121"/>
      <c r="BB194" s="121"/>
      <c r="BC194" s="121"/>
      <c r="BD194" s="122"/>
      <c r="BE194" s="120">
        <f>AZ194</f>
        <v>7573</v>
      </c>
      <c r="BF194" s="121"/>
      <c r="BG194" s="121"/>
      <c r="BH194" s="121"/>
      <c r="BI194" s="122"/>
      <c r="BJ194" s="120">
        <v>0</v>
      </c>
      <c r="BK194" s="121"/>
      <c r="BL194" s="121"/>
      <c r="BM194" s="121"/>
      <c r="BN194" s="122"/>
      <c r="BO194" s="120">
        <v>7573</v>
      </c>
      <c r="BP194" s="121"/>
      <c r="BQ194" s="121"/>
      <c r="BR194" s="121"/>
      <c r="BS194" s="122"/>
      <c r="BT194" s="120">
        <f>BO194</f>
        <v>7573</v>
      </c>
      <c r="BU194" s="121"/>
      <c r="BV194" s="121"/>
      <c r="BW194" s="121"/>
      <c r="BX194" s="122"/>
    </row>
    <row r="195" spans="1:76" s="6" customFormat="1" ht="15" customHeight="1" x14ac:dyDescent="0.25">
      <c r="A195" s="107">
        <v>0</v>
      </c>
      <c r="B195" s="108"/>
      <c r="C195" s="108"/>
      <c r="D195" s="103" t="s">
        <v>196</v>
      </c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5"/>
      <c r="Q195" s="106"/>
      <c r="R195" s="106"/>
      <c r="S195" s="106"/>
      <c r="T195" s="106"/>
      <c r="U195" s="106"/>
      <c r="V195" s="107"/>
      <c r="W195" s="108"/>
      <c r="X195" s="108"/>
      <c r="Y195" s="108"/>
      <c r="Z195" s="108"/>
      <c r="AA195" s="108"/>
      <c r="AB195" s="108"/>
      <c r="AC195" s="108"/>
      <c r="AD195" s="108"/>
      <c r="AE195" s="109"/>
      <c r="AF195" s="119"/>
      <c r="AG195" s="119"/>
      <c r="AH195" s="119"/>
      <c r="AI195" s="119"/>
      <c r="AJ195" s="119"/>
      <c r="AK195" s="119"/>
      <c r="AL195" s="119"/>
      <c r="AM195" s="119"/>
      <c r="AN195" s="119"/>
      <c r="AO195" s="119"/>
      <c r="AP195" s="119"/>
      <c r="AQ195" s="119"/>
      <c r="AR195" s="119"/>
      <c r="AS195" s="119"/>
      <c r="AT195" s="119"/>
      <c r="AU195" s="119"/>
      <c r="AV195" s="119"/>
      <c r="AW195" s="119"/>
      <c r="AX195" s="119"/>
      <c r="AY195" s="119"/>
      <c r="AZ195" s="119"/>
      <c r="BA195" s="119"/>
      <c r="BB195" s="119"/>
      <c r="BC195" s="119"/>
      <c r="BD195" s="119"/>
      <c r="BE195" s="119"/>
      <c r="BF195" s="119"/>
      <c r="BG195" s="119"/>
      <c r="BH195" s="119"/>
      <c r="BI195" s="119"/>
      <c r="BJ195" s="119"/>
      <c r="BK195" s="119"/>
      <c r="BL195" s="119"/>
      <c r="BM195" s="119"/>
      <c r="BN195" s="119"/>
      <c r="BO195" s="119"/>
      <c r="BP195" s="119"/>
      <c r="BQ195" s="119"/>
      <c r="BR195" s="119"/>
      <c r="BS195" s="119"/>
      <c r="BT195" s="119"/>
      <c r="BU195" s="119"/>
      <c r="BV195" s="119"/>
      <c r="BW195" s="119"/>
      <c r="BX195" s="119"/>
    </row>
    <row r="196" spans="1:76" s="25" customFormat="1" ht="33" customHeight="1" x14ac:dyDescent="0.25">
      <c r="A196" s="99">
        <v>14</v>
      </c>
      <c r="B196" s="100"/>
      <c r="C196" s="100"/>
      <c r="D196" s="96" t="s">
        <v>287</v>
      </c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8"/>
      <c r="Q196" s="95" t="s">
        <v>305</v>
      </c>
      <c r="R196" s="95"/>
      <c r="S196" s="95"/>
      <c r="T196" s="95"/>
      <c r="U196" s="95"/>
      <c r="V196" s="99" t="s">
        <v>288</v>
      </c>
      <c r="W196" s="100"/>
      <c r="X196" s="100"/>
      <c r="Y196" s="100"/>
      <c r="Z196" s="100"/>
      <c r="AA196" s="100"/>
      <c r="AB196" s="100"/>
      <c r="AC196" s="100"/>
      <c r="AD196" s="100"/>
      <c r="AE196" s="101"/>
      <c r="AF196" s="118">
        <v>20521</v>
      </c>
      <c r="AG196" s="118"/>
      <c r="AH196" s="118"/>
      <c r="AI196" s="118"/>
      <c r="AJ196" s="118"/>
      <c r="AK196" s="118">
        <v>2547</v>
      </c>
      <c r="AL196" s="118"/>
      <c r="AM196" s="118"/>
      <c r="AN196" s="118"/>
      <c r="AO196" s="118"/>
      <c r="AP196" s="118">
        <v>23068</v>
      </c>
      <c r="AQ196" s="118"/>
      <c r="AR196" s="118"/>
      <c r="AS196" s="118"/>
      <c r="AT196" s="118"/>
      <c r="AU196" s="118">
        <v>22755</v>
      </c>
      <c r="AV196" s="118"/>
      <c r="AW196" s="118"/>
      <c r="AX196" s="118"/>
      <c r="AY196" s="118"/>
      <c r="AZ196" s="118">
        <v>9984</v>
      </c>
      <c r="BA196" s="118"/>
      <c r="BB196" s="118"/>
      <c r="BC196" s="118"/>
      <c r="BD196" s="118"/>
      <c r="BE196" s="118">
        <v>32740</v>
      </c>
      <c r="BF196" s="118"/>
      <c r="BG196" s="118"/>
      <c r="BH196" s="118"/>
      <c r="BI196" s="118"/>
      <c r="BJ196" s="118">
        <f>BJ182/BJ190</f>
        <v>22922.888928957807</v>
      </c>
      <c r="BK196" s="118"/>
      <c r="BL196" s="118"/>
      <c r="BM196" s="118"/>
      <c r="BN196" s="118"/>
      <c r="BO196" s="118">
        <f>BO182/BJ190</f>
        <v>880.72196177425167</v>
      </c>
      <c r="BP196" s="118"/>
      <c r="BQ196" s="118"/>
      <c r="BR196" s="118"/>
      <c r="BS196" s="118"/>
      <c r="BT196" s="118">
        <f>BT182/BT190</f>
        <v>23803.610890732059</v>
      </c>
      <c r="BU196" s="118"/>
      <c r="BV196" s="118"/>
      <c r="BW196" s="118"/>
      <c r="BX196" s="118"/>
    </row>
    <row r="197" spans="1:76" s="25" customFormat="1" ht="41" customHeight="1" x14ac:dyDescent="0.25">
      <c r="A197" s="99">
        <v>15</v>
      </c>
      <c r="B197" s="100"/>
      <c r="C197" s="101"/>
      <c r="D197" s="96" t="s">
        <v>322</v>
      </c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8"/>
      <c r="Q197" s="99" t="s">
        <v>305</v>
      </c>
      <c r="R197" s="100"/>
      <c r="S197" s="100"/>
      <c r="T197" s="100"/>
      <c r="U197" s="101"/>
      <c r="V197" s="99" t="s">
        <v>323</v>
      </c>
      <c r="W197" s="100"/>
      <c r="X197" s="100"/>
      <c r="Y197" s="100"/>
      <c r="Z197" s="100"/>
      <c r="AA197" s="100"/>
      <c r="AB197" s="100"/>
      <c r="AC197" s="100"/>
      <c r="AD197" s="100"/>
      <c r="AE197" s="101"/>
      <c r="AF197" s="120">
        <v>0</v>
      </c>
      <c r="AG197" s="121"/>
      <c r="AH197" s="121"/>
      <c r="AI197" s="121"/>
      <c r="AJ197" s="122"/>
      <c r="AK197" s="120">
        <v>0</v>
      </c>
      <c r="AL197" s="121"/>
      <c r="AM197" s="121"/>
      <c r="AN197" s="121"/>
      <c r="AO197" s="122"/>
      <c r="AP197" s="120">
        <v>0</v>
      </c>
      <c r="AQ197" s="121"/>
      <c r="AR197" s="121"/>
      <c r="AS197" s="121"/>
      <c r="AT197" s="122"/>
      <c r="AU197" s="120">
        <v>1522</v>
      </c>
      <c r="AV197" s="121"/>
      <c r="AW197" s="121"/>
      <c r="AX197" s="121"/>
      <c r="AY197" s="122"/>
      <c r="AZ197" s="120">
        <v>0</v>
      </c>
      <c r="BA197" s="121"/>
      <c r="BB197" s="121"/>
      <c r="BC197" s="121"/>
      <c r="BD197" s="122"/>
      <c r="BE197" s="120">
        <f>AU197</f>
        <v>1522</v>
      </c>
      <c r="BF197" s="121"/>
      <c r="BG197" s="121"/>
      <c r="BH197" s="121"/>
      <c r="BI197" s="122"/>
      <c r="BJ197" s="120">
        <f>BJ184/BJ193</f>
        <v>1657.891129032258</v>
      </c>
      <c r="BK197" s="121"/>
      <c r="BL197" s="121"/>
      <c r="BM197" s="121"/>
      <c r="BN197" s="122"/>
      <c r="BO197" s="120">
        <v>0</v>
      </c>
      <c r="BP197" s="121"/>
      <c r="BQ197" s="121"/>
      <c r="BR197" s="121"/>
      <c r="BS197" s="122"/>
      <c r="BT197" s="120">
        <f>BJ197</f>
        <v>1657.891129032258</v>
      </c>
      <c r="BU197" s="121"/>
      <c r="BV197" s="121"/>
      <c r="BW197" s="121"/>
      <c r="BX197" s="122"/>
    </row>
    <row r="198" spans="1:76" s="25" customFormat="1" ht="35" customHeight="1" x14ac:dyDescent="0.25">
      <c r="A198" s="99">
        <v>16</v>
      </c>
      <c r="B198" s="100"/>
      <c r="C198" s="100"/>
      <c r="D198" s="96" t="s">
        <v>309</v>
      </c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8"/>
      <c r="Q198" s="95" t="s">
        <v>305</v>
      </c>
      <c r="R198" s="95"/>
      <c r="S198" s="95"/>
      <c r="T198" s="95"/>
      <c r="U198" s="95"/>
      <c r="V198" s="99" t="s">
        <v>197</v>
      </c>
      <c r="W198" s="100"/>
      <c r="X198" s="100"/>
      <c r="Y198" s="100"/>
      <c r="Z198" s="100"/>
      <c r="AA198" s="100"/>
      <c r="AB198" s="100"/>
      <c r="AC198" s="100"/>
      <c r="AD198" s="100"/>
      <c r="AE198" s="101"/>
      <c r="AF198" s="118">
        <v>13403</v>
      </c>
      <c r="AG198" s="118"/>
      <c r="AH198" s="118"/>
      <c r="AI198" s="118"/>
      <c r="AJ198" s="118"/>
      <c r="AK198" s="118">
        <v>10156</v>
      </c>
      <c r="AL198" s="118"/>
      <c r="AM198" s="118"/>
      <c r="AN198" s="118"/>
      <c r="AO198" s="118"/>
      <c r="AP198" s="118">
        <v>13180</v>
      </c>
      <c r="AQ198" s="118"/>
      <c r="AR198" s="118"/>
      <c r="AS198" s="118"/>
      <c r="AT198" s="118"/>
      <c r="AU198" s="118">
        <v>13745</v>
      </c>
      <c r="AV198" s="118"/>
      <c r="AW198" s="118"/>
      <c r="AX198" s="118"/>
      <c r="AY198" s="118"/>
      <c r="AZ198" s="118">
        <v>13305</v>
      </c>
      <c r="BA198" s="118"/>
      <c r="BB198" s="118"/>
      <c r="BC198" s="118"/>
      <c r="BD198" s="118"/>
      <c r="BE198" s="118">
        <v>13525</v>
      </c>
      <c r="BF198" s="118"/>
      <c r="BG198" s="118"/>
      <c r="BH198" s="118"/>
      <c r="BI198" s="118"/>
      <c r="BJ198" s="118">
        <f>(13791707+13494017+12637962+5617441)/12/(78.25+85.65+64.8+27)</f>
        <v>14841.978555599009</v>
      </c>
      <c r="BK198" s="118"/>
      <c r="BL198" s="118"/>
      <c r="BM198" s="118"/>
      <c r="BN198" s="118"/>
      <c r="BO198" s="118">
        <v>0</v>
      </c>
      <c r="BP198" s="118"/>
      <c r="BQ198" s="118"/>
      <c r="BR198" s="118"/>
      <c r="BS198" s="118"/>
      <c r="BT198" s="118">
        <f>BJ198</f>
        <v>14841.978555599009</v>
      </c>
      <c r="BU198" s="118"/>
      <c r="BV198" s="118"/>
      <c r="BW198" s="118"/>
      <c r="BX198" s="118"/>
    </row>
    <row r="199" spans="1:76" s="25" customFormat="1" ht="48" customHeight="1" x14ac:dyDescent="0.25">
      <c r="A199" s="99">
        <v>17</v>
      </c>
      <c r="B199" s="100"/>
      <c r="C199" s="100"/>
      <c r="D199" s="96" t="s">
        <v>324</v>
      </c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8"/>
      <c r="Q199" s="95" t="s">
        <v>305</v>
      </c>
      <c r="R199" s="95"/>
      <c r="S199" s="95"/>
      <c r="T199" s="95"/>
      <c r="U199" s="95"/>
      <c r="V199" s="99" t="s">
        <v>197</v>
      </c>
      <c r="W199" s="100"/>
      <c r="X199" s="100"/>
      <c r="Y199" s="100"/>
      <c r="Z199" s="100"/>
      <c r="AA199" s="100"/>
      <c r="AB199" s="100"/>
      <c r="AC199" s="100"/>
      <c r="AD199" s="100"/>
      <c r="AE199" s="101"/>
      <c r="AF199" s="118">
        <v>229</v>
      </c>
      <c r="AG199" s="118"/>
      <c r="AH199" s="118"/>
      <c r="AI199" s="118"/>
      <c r="AJ199" s="118"/>
      <c r="AK199" s="118">
        <v>640</v>
      </c>
      <c r="AL199" s="118"/>
      <c r="AM199" s="118"/>
      <c r="AN199" s="118"/>
      <c r="AO199" s="118"/>
      <c r="AP199" s="118">
        <v>241</v>
      </c>
      <c r="AQ199" s="118"/>
      <c r="AR199" s="118"/>
      <c r="AS199" s="118"/>
      <c r="AT199" s="118"/>
      <c r="AU199" s="118">
        <v>1165</v>
      </c>
      <c r="AV199" s="118"/>
      <c r="AW199" s="118"/>
      <c r="AX199" s="118"/>
      <c r="AY199" s="118"/>
      <c r="AZ199" s="118">
        <v>162789</v>
      </c>
      <c r="BA199" s="118"/>
      <c r="BB199" s="118"/>
      <c r="BC199" s="118"/>
      <c r="BD199" s="118"/>
      <c r="BE199" s="118">
        <v>3237</v>
      </c>
      <c r="BF199" s="118"/>
      <c r="BG199" s="118"/>
      <c r="BH199" s="118"/>
      <c r="BI199" s="118"/>
      <c r="BJ199" s="118">
        <f>BJ187/BJ192</f>
        <v>1038.9473684210527</v>
      </c>
      <c r="BK199" s="118"/>
      <c r="BL199" s="118"/>
      <c r="BM199" s="118"/>
      <c r="BN199" s="118"/>
      <c r="BO199" s="118">
        <f>BO187/BO192</f>
        <v>1219.2631578947369</v>
      </c>
      <c r="BP199" s="118"/>
      <c r="BQ199" s="118"/>
      <c r="BR199" s="118"/>
      <c r="BS199" s="118"/>
      <c r="BT199" s="118">
        <f>BT187/BT192</f>
        <v>1069</v>
      </c>
      <c r="BU199" s="118"/>
      <c r="BV199" s="118"/>
      <c r="BW199" s="118"/>
      <c r="BX199" s="118"/>
    </row>
    <row r="200" spans="1:76" s="25" customFormat="1" ht="48" customHeight="1" x14ac:dyDescent="0.25">
      <c r="A200" s="99">
        <v>18</v>
      </c>
      <c r="B200" s="100"/>
      <c r="C200" s="101"/>
      <c r="D200" s="96" t="s">
        <v>325</v>
      </c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8"/>
      <c r="Q200" s="99" t="s">
        <v>305</v>
      </c>
      <c r="R200" s="100"/>
      <c r="S200" s="100"/>
      <c r="T200" s="100"/>
      <c r="U200" s="101"/>
      <c r="V200" s="99" t="s">
        <v>323</v>
      </c>
      <c r="W200" s="100"/>
      <c r="X200" s="100"/>
      <c r="Y200" s="100"/>
      <c r="Z200" s="100"/>
      <c r="AA200" s="100"/>
      <c r="AB200" s="100"/>
      <c r="AC200" s="100"/>
      <c r="AD200" s="100"/>
      <c r="AE200" s="101"/>
      <c r="AF200" s="120">
        <v>0</v>
      </c>
      <c r="AG200" s="121"/>
      <c r="AH200" s="121"/>
      <c r="AI200" s="121"/>
      <c r="AJ200" s="122"/>
      <c r="AK200" s="120">
        <v>0</v>
      </c>
      <c r="AL200" s="121"/>
      <c r="AM200" s="121"/>
      <c r="AN200" s="121"/>
      <c r="AO200" s="122"/>
      <c r="AP200" s="120">
        <v>0</v>
      </c>
      <c r="AQ200" s="121"/>
      <c r="AR200" s="121"/>
      <c r="AS200" s="121"/>
      <c r="AT200" s="122"/>
      <c r="AU200" s="120">
        <v>0</v>
      </c>
      <c r="AV200" s="121"/>
      <c r="AW200" s="121"/>
      <c r="AX200" s="121"/>
      <c r="AY200" s="122"/>
      <c r="AZ200" s="120">
        <v>2703</v>
      </c>
      <c r="BA200" s="121"/>
      <c r="BB200" s="121"/>
      <c r="BC200" s="121"/>
      <c r="BD200" s="122"/>
      <c r="BE200" s="120">
        <v>2703</v>
      </c>
      <c r="BF200" s="121"/>
      <c r="BG200" s="121"/>
      <c r="BH200" s="121"/>
      <c r="BI200" s="122"/>
      <c r="BJ200" s="120">
        <v>0</v>
      </c>
      <c r="BK200" s="121"/>
      <c r="BL200" s="121"/>
      <c r="BM200" s="121"/>
      <c r="BN200" s="122"/>
      <c r="BO200" s="120">
        <f>BO188/BO194</f>
        <v>132.04806549584049</v>
      </c>
      <c r="BP200" s="121"/>
      <c r="BQ200" s="121"/>
      <c r="BR200" s="121"/>
      <c r="BS200" s="122"/>
      <c r="BT200" s="120">
        <f>BT188/BT194</f>
        <v>132.04806549584049</v>
      </c>
      <c r="BU200" s="121"/>
      <c r="BV200" s="121"/>
      <c r="BW200" s="121"/>
      <c r="BX200" s="122"/>
    </row>
    <row r="201" spans="1:76" s="6" customFormat="1" ht="15" customHeight="1" x14ac:dyDescent="0.25">
      <c r="A201" s="107">
        <v>0</v>
      </c>
      <c r="B201" s="108"/>
      <c r="C201" s="108"/>
      <c r="D201" s="103" t="s">
        <v>198</v>
      </c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5"/>
      <c r="Q201" s="106"/>
      <c r="R201" s="106"/>
      <c r="S201" s="106"/>
      <c r="T201" s="106"/>
      <c r="U201" s="106"/>
      <c r="V201" s="107"/>
      <c r="W201" s="108"/>
      <c r="X201" s="108"/>
      <c r="Y201" s="108"/>
      <c r="Z201" s="108"/>
      <c r="AA201" s="108"/>
      <c r="AB201" s="108"/>
      <c r="AC201" s="108"/>
      <c r="AD201" s="108"/>
      <c r="AE201" s="109"/>
      <c r="AF201" s="119"/>
      <c r="AG201" s="119"/>
      <c r="AH201" s="119"/>
      <c r="AI201" s="119"/>
      <c r="AJ201" s="119"/>
      <c r="AK201" s="119"/>
      <c r="AL201" s="119"/>
      <c r="AM201" s="119"/>
      <c r="AN201" s="119"/>
      <c r="AO201" s="119"/>
      <c r="AP201" s="119"/>
      <c r="AQ201" s="119"/>
      <c r="AR201" s="119"/>
      <c r="AS201" s="119"/>
      <c r="AT201" s="119"/>
      <c r="AU201" s="119"/>
      <c r="AV201" s="119"/>
      <c r="AW201" s="119"/>
      <c r="AX201" s="119"/>
      <c r="AY201" s="119"/>
      <c r="AZ201" s="119"/>
      <c r="BA201" s="119"/>
      <c r="BB201" s="119"/>
      <c r="BC201" s="119"/>
      <c r="BD201" s="119"/>
      <c r="BE201" s="119"/>
      <c r="BF201" s="119"/>
      <c r="BG201" s="119"/>
      <c r="BH201" s="119"/>
      <c r="BI201" s="119"/>
      <c r="BJ201" s="119"/>
      <c r="BK201" s="119"/>
      <c r="BL201" s="119"/>
      <c r="BM201" s="119"/>
      <c r="BN201" s="119"/>
      <c r="BO201" s="119"/>
      <c r="BP201" s="119"/>
      <c r="BQ201" s="119"/>
      <c r="BR201" s="119"/>
      <c r="BS201" s="119"/>
      <c r="BT201" s="119"/>
      <c r="BU201" s="119"/>
      <c r="BV201" s="119"/>
      <c r="BW201" s="119"/>
      <c r="BX201" s="119"/>
    </row>
    <row r="202" spans="1:76" s="25" customFormat="1" ht="51.5" customHeight="1" x14ac:dyDescent="0.25">
      <c r="A202" s="99">
        <v>19</v>
      </c>
      <c r="B202" s="100"/>
      <c r="C202" s="100"/>
      <c r="D202" s="96" t="s">
        <v>291</v>
      </c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8"/>
      <c r="Q202" s="95" t="s">
        <v>199</v>
      </c>
      <c r="R202" s="95"/>
      <c r="S202" s="95"/>
      <c r="T202" s="95"/>
      <c r="U202" s="95"/>
      <c r="V202" s="99" t="s">
        <v>197</v>
      </c>
      <c r="W202" s="100"/>
      <c r="X202" s="100"/>
      <c r="Y202" s="100"/>
      <c r="Z202" s="100"/>
      <c r="AA202" s="100"/>
      <c r="AB202" s="100"/>
      <c r="AC202" s="100"/>
      <c r="AD202" s="100"/>
      <c r="AE202" s="101"/>
      <c r="AF202" s="118">
        <v>100</v>
      </c>
      <c r="AG202" s="118"/>
      <c r="AH202" s="118"/>
      <c r="AI202" s="118"/>
      <c r="AJ202" s="118"/>
      <c r="AK202" s="118">
        <v>0</v>
      </c>
      <c r="AL202" s="118"/>
      <c r="AM202" s="118"/>
      <c r="AN202" s="118"/>
      <c r="AO202" s="118"/>
      <c r="AP202" s="118">
        <v>100</v>
      </c>
      <c r="AQ202" s="118"/>
      <c r="AR202" s="118"/>
      <c r="AS202" s="118"/>
      <c r="AT202" s="118"/>
      <c r="AU202" s="118">
        <v>105</v>
      </c>
      <c r="AV202" s="118"/>
      <c r="AW202" s="118"/>
      <c r="AX202" s="118"/>
      <c r="AY202" s="118"/>
      <c r="AZ202" s="118">
        <v>0</v>
      </c>
      <c r="BA202" s="118"/>
      <c r="BB202" s="118"/>
      <c r="BC202" s="118"/>
      <c r="BD202" s="118"/>
      <c r="BE202" s="118">
        <v>105</v>
      </c>
      <c r="BF202" s="118"/>
      <c r="BG202" s="118"/>
      <c r="BH202" s="118"/>
      <c r="BI202" s="118"/>
      <c r="BJ202" s="118">
        <f>(100+105+90+110)/4</f>
        <v>101.25</v>
      </c>
      <c r="BK202" s="118"/>
      <c r="BL202" s="118"/>
      <c r="BM202" s="118"/>
      <c r="BN202" s="118"/>
      <c r="BO202" s="118">
        <v>0</v>
      </c>
      <c r="BP202" s="118"/>
      <c r="BQ202" s="118"/>
      <c r="BR202" s="118"/>
      <c r="BS202" s="118"/>
      <c r="BT202" s="118">
        <f>BJ202</f>
        <v>101.25</v>
      </c>
      <c r="BU202" s="118"/>
      <c r="BV202" s="118"/>
      <c r="BW202" s="118"/>
      <c r="BX202" s="118"/>
    </row>
    <row r="203" spans="1:76" s="25" customFormat="1" ht="61.5" customHeight="1" x14ac:dyDescent="0.25">
      <c r="A203" s="99">
        <v>20</v>
      </c>
      <c r="B203" s="100"/>
      <c r="C203" s="100"/>
      <c r="D203" s="96" t="s">
        <v>292</v>
      </c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8"/>
      <c r="Q203" s="95" t="s">
        <v>199</v>
      </c>
      <c r="R203" s="95"/>
      <c r="S203" s="95"/>
      <c r="T203" s="95"/>
      <c r="U203" s="95"/>
      <c r="V203" s="99" t="s">
        <v>197</v>
      </c>
      <c r="W203" s="100"/>
      <c r="X203" s="100"/>
      <c r="Y203" s="100"/>
      <c r="Z203" s="100"/>
      <c r="AA203" s="100"/>
      <c r="AB203" s="100"/>
      <c r="AC203" s="100"/>
      <c r="AD203" s="100"/>
      <c r="AE203" s="101"/>
      <c r="AF203" s="118">
        <v>94</v>
      </c>
      <c r="AG203" s="118"/>
      <c r="AH203" s="118"/>
      <c r="AI203" s="118"/>
      <c r="AJ203" s="118"/>
      <c r="AK203" s="118">
        <v>0</v>
      </c>
      <c r="AL203" s="118"/>
      <c r="AM203" s="118"/>
      <c r="AN203" s="118"/>
      <c r="AO203" s="118"/>
      <c r="AP203" s="118">
        <v>94</v>
      </c>
      <c r="AQ203" s="118"/>
      <c r="AR203" s="118"/>
      <c r="AS203" s="118"/>
      <c r="AT203" s="118"/>
      <c r="AU203" s="118">
        <v>102</v>
      </c>
      <c r="AV203" s="118"/>
      <c r="AW203" s="118"/>
      <c r="AX203" s="118"/>
      <c r="AY203" s="118"/>
      <c r="AZ203" s="118">
        <v>0</v>
      </c>
      <c r="BA203" s="118"/>
      <c r="BB203" s="118"/>
      <c r="BC203" s="118"/>
      <c r="BD203" s="118"/>
      <c r="BE203" s="118">
        <v>102</v>
      </c>
      <c r="BF203" s="118"/>
      <c r="BG203" s="118"/>
      <c r="BH203" s="118"/>
      <c r="BI203" s="118"/>
      <c r="BJ203" s="118">
        <f>(100+102+70+103)/4</f>
        <v>93.75</v>
      </c>
      <c r="BK203" s="118"/>
      <c r="BL203" s="118"/>
      <c r="BM203" s="118"/>
      <c r="BN203" s="118"/>
      <c r="BO203" s="118">
        <v>0</v>
      </c>
      <c r="BP203" s="118"/>
      <c r="BQ203" s="118"/>
      <c r="BR203" s="118"/>
      <c r="BS203" s="118"/>
      <c r="BT203" s="118">
        <f>BJ203</f>
        <v>93.75</v>
      </c>
      <c r="BU203" s="118"/>
      <c r="BV203" s="118"/>
      <c r="BW203" s="118"/>
      <c r="BX203" s="118"/>
    </row>
    <row r="204" spans="1:76" s="25" customFormat="1" ht="34.5" customHeight="1" x14ac:dyDescent="0.25">
      <c r="A204" s="99">
        <v>21</v>
      </c>
      <c r="B204" s="100"/>
      <c r="C204" s="100"/>
      <c r="D204" s="96" t="s">
        <v>200</v>
      </c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8"/>
      <c r="Q204" s="95" t="s">
        <v>199</v>
      </c>
      <c r="R204" s="95"/>
      <c r="S204" s="95"/>
      <c r="T204" s="95"/>
      <c r="U204" s="95"/>
      <c r="V204" s="99" t="s">
        <v>197</v>
      </c>
      <c r="W204" s="100"/>
      <c r="X204" s="100"/>
      <c r="Y204" s="100"/>
      <c r="Z204" s="100"/>
      <c r="AA204" s="100"/>
      <c r="AB204" s="100"/>
      <c r="AC204" s="100"/>
      <c r="AD204" s="100"/>
      <c r="AE204" s="101"/>
      <c r="AF204" s="118">
        <v>0</v>
      </c>
      <c r="AG204" s="118"/>
      <c r="AH204" s="118"/>
      <c r="AI204" s="118"/>
      <c r="AJ204" s="118"/>
      <c r="AK204" s="118">
        <v>75</v>
      </c>
      <c r="AL204" s="118"/>
      <c r="AM204" s="118"/>
      <c r="AN204" s="118"/>
      <c r="AO204" s="118"/>
      <c r="AP204" s="118">
        <v>75</v>
      </c>
      <c r="AQ204" s="118"/>
      <c r="AR204" s="118"/>
      <c r="AS204" s="118"/>
      <c r="AT204" s="118"/>
      <c r="AU204" s="118">
        <v>0</v>
      </c>
      <c r="AV204" s="118"/>
      <c r="AW204" s="118"/>
      <c r="AX204" s="118"/>
      <c r="AY204" s="118"/>
      <c r="AZ204" s="118">
        <v>102</v>
      </c>
      <c r="BA204" s="118"/>
      <c r="BB204" s="118"/>
      <c r="BC204" s="118"/>
      <c r="BD204" s="118"/>
      <c r="BE204" s="118">
        <v>102</v>
      </c>
      <c r="BF204" s="118"/>
      <c r="BG204" s="118"/>
      <c r="BH204" s="118"/>
      <c r="BI204" s="118"/>
      <c r="BJ204" s="118">
        <v>0</v>
      </c>
      <c r="BK204" s="118"/>
      <c r="BL204" s="118"/>
      <c r="BM204" s="118"/>
      <c r="BN204" s="118"/>
      <c r="BO204" s="118">
        <f>BL31/AS31%</f>
        <v>80.409473121984448</v>
      </c>
      <c r="BP204" s="118"/>
      <c r="BQ204" s="118"/>
      <c r="BR204" s="118"/>
      <c r="BS204" s="118"/>
      <c r="BT204" s="118">
        <f>BO204</f>
        <v>80.409473121984448</v>
      </c>
      <c r="BU204" s="118"/>
      <c r="BV204" s="118"/>
      <c r="BW204" s="118"/>
      <c r="BX204" s="118"/>
    </row>
    <row r="205" spans="1:76" s="25" customFormat="1" ht="33.5" customHeight="1" x14ac:dyDescent="0.25">
      <c r="A205" s="99">
        <v>22</v>
      </c>
      <c r="B205" s="100"/>
      <c r="C205" s="100"/>
      <c r="D205" s="96" t="s">
        <v>201</v>
      </c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8"/>
      <c r="Q205" s="95" t="s">
        <v>199</v>
      </c>
      <c r="R205" s="95"/>
      <c r="S205" s="95"/>
      <c r="T205" s="95"/>
      <c r="U205" s="95"/>
      <c r="V205" s="99" t="s">
        <v>197</v>
      </c>
      <c r="W205" s="100"/>
      <c r="X205" s="100"/>
      <c r="Y205" s="100"/>
      <c r="Z205" s="100"/>
      <c r="AA205" s="100"/>
      <c r="AB205" s="100"/>
      <c r="AC205" s="100"/>
      <c r="AD205" s="100"/>
      <c r="AE205" s="101"/>
      <c r="AF205" s="118">
        <v>93</v>
      </c>
      <c r="AG205" s="118"/>
      <c r="AH205" s="118"/>
      <c r="AI205" s="118"/>
      <c r="AJ205" s="118"/>
      <c r="AK205" s="118">
        <v>13</v>
      </c>
      <c r="AL205" s="118"/>
      <c r="AM205" s="118"/>
      <c r="AN205" s="118"/>
      <c r="AO205" s="118"/>
      <c r="AP205" s="118">
        <v>89</v>
      </c>
      <c r="AQ205" s="118"/>
      <c r="AR205" s="118"/>
      <c r="AS205" s="118"/>
      <c r="AT205" s="118"/>
      <c r="AU205" s="118">
        <v>89</v>
      </c>
      <c r="AV205" s="118"/>
      <c r="AW205" s="118"/>
      <c r="AX205" s="118"/>
      <c r="AY205" s="118"/>
      <c r="AZ205" s="118">
        <v>5</v>
      </c>
      <c r="BA205" s="118"/>
      <c r="BB205" s="118"/>
      <c r="BC205" s="118"/>
      <c r="BD205" s="118"/>
      <c r="BE205" s="118">
        <v>63</v>
      </c>
      <c r="BF205" s="118"/>
      <c r="BG205" s="118"/>
      <c r="BH205" s="118"/>
      <c r="BI205" s="118"/>
      <c r="BJ205" s="117">
        <f>58602393/63565171%</f>
        <v>92.192614411436111</v>
      </c>
      <c r="BK205" s="117"/>
      <c r="BL205" s="117"/>
      <c r="BM205" s="117"/>
      <c r="BN205" s="117"/>
      <c r="BO205" s="117">
        <f>988756/2442242%</f>
        <v>40.485586604439696</v>
      </c>
      <c r="BP205" s="117"/>
      <c r="BQ205" s="117"/>
      <c r="BR205" s="117"/>
      <c r="BS205" s="117"/>
      <c r="BT205" s="117">
        <f>59095395/65373893%</f>
        <v>90.396016342487044</v>
      </c>
      <c r="BU205" s="117"/>
      <c r="BV205" s="117"/>
      <c r="BW205" s="117"/>
      <c r="BX205" s="117"/>
    </row>
    <row r="206" spans="1:76" s="25" customFormat="1" ht="33.5" customHeight="1" x14ac:dyDescent="0.25">
      <c r="A206" s="99">
        <v>23</v>
      </c>
      <c r="B206" s="100"/>
      <c r="C206" s="101"/>
      <c r="D206" s="96" t="s">
        <v>327</v>
      </c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8"/>
      <c r="Q206" s="99" t="s">
        <v>199</v>
      </c>
      <c r="R206" s="100"/>
      <c r="S206" s="100"/>
      <c r="T206" s="100"/>
      <c r="U206" s="101"/>
      <c r="V206" s="99" t="s">
        <v>323</v>
      </c>
      <c r="W206" s="100"/>
      <c r="X206" s="100"/>
      <c r="Y206" s="100"/>
      <c r="Z206" s="100"/>
      <c r="AA206" s="100"/>
      <c r="AB206" s="100"/>
      <c r="AC206" s="100"/>
      <c r="AD206" s="100"/>
      <c r="AE206" s="101"/>
      <c r="AF206" s="120">
        <v>0</v>
      </c>
      <c r="AG206" s="121"/>
      <c r="AH206" s="121"/>
      <c r="AI206" s="121"/>
      <c r="AJ206" s="122"/>
      <c r="AK206" s="120">
        <v>0</v>
      </c>
      <c r="AL206" s="121"/>
      <c r="AM206" s="121"/>
      <c r="AN206" s="121"/>
      <c r="AO206" s="122"/>
      <c r="AP206" s="120">
        <v>0</v>
      </c>
      <c r="AQ206" s="121"/>
      <c r="AR206" s="121"/>
      <c r="AS206" s="121"/>
      <c r="AT206" s="122"/>
      <c r="AU206" s="120">
        <v>100</v>
      </c>
      <c r="AV206" s="121"/>
      <c r="AW206" s="121"/>
      <c r="AX206" s="121"/>
      <c r="AY206" s="122"/>
      <c r="AZ206" s="120">
        <v>0</v>
      </c>
      <c r="BA206" s="121"/>
      <c r="BB206" s="121"/>
      <c r="BC206" s="121"/>
      <c r="BD206" s="122"/>
      <c r="BE206" s="120">
        <v>100</v>
      </c>
      <c r="BF206" s="121"/>
      <c r="BG206" s="121"/>
      <c r="BH206" s="121"/>
      <c r="BI206" s="122"/>
      <c r="BJ206" s="120">
        <v>0</v>
      </c>
      <c r="BK206" s="121"/>
      <c r="BL206" s="121"/>
      <c r="BM206" s="121"/>
      <c r="BN206" s="122"/>
      <c r="BO206" s="120">
        <v>0</v>
      </c>
      <c r="BP206" s="121"/>
      <c r="BQ206" s="121"/>
      <c r="BR206" s="121"/>
      <c r="BS206" s="122"/>
      <c r="BT206" s="120">
        <v>0</v>
      </c>
      <c r="BU206" s="121"/>
      <c r="BV206" s="121"/>
      <c r="BW206" s="121"/>
      <c r="BX206" s="122"/>
    </row>
    <row r="207" spans="1:76" s="25" customFormat="1" ht="69.5" customHeight="1" x14ac:dyDescent="0.25">
      <c r="A207" s="99">
        <v>24</v>
      </c>
      <c r="B207" s="100"/>
      <c r="C207" s="101"/>
      <c r="D207" s="96" t="s">
        <v>326</v>
      </c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8"/>
      <c r="Q207" s="99" t="s">
        <v>199</v>
      </c>
      <c r="R207" s="100"/>
      <c r="S207" s="100"/>
      <c r="T207" s="100"/>
      <c r="U207" s="101"/>
      <c r="V207" s="99" t="s">
        <v>323</v>
      </c>
      <c r="W207" s="100"/>
      <c r="X207" s="100"/>
      <c r="Y207" s="100"/>
      <c r="Z207" s="100"/>
      <c r="AA207" s="100"/>
      <c r="AB207" s="100"/>
      <c r="AC207" s="100"/>
      <c r="AD207" s="100"/>
      <c r="AE207" s="101"/>
      <c r="AF207" s="120">
        <v>0</v>
      </c>
      <c r="AG207" s="121"/>
      <c r="AH207" s="121"/>
      <c r="AI207" s="121"/>
      <c r="AJ207" s="122"/>
      <c r="AK207" s="120">
        <v>0</v>
      </c>
      <c r="AL207" s="121"/>
      <c r="AM207" s="121"/>
      <c r="AN207" s="121"/>
      <c r="AO207" s="122"/>
      <c r="AP207" s="120">
        <v>0</v>
      </c>
      <c r="AQ207" s="121"/>
      <c r="AR207" s="121"/>
      <c r="AS207" s="121"/>
      <c r="AT207" s="122"/>
      <c r="AU207" s="120">
        <v>0</v>
      </c>
      <c r="AV207" s="121"/>
      <c r="AW207" s="121"/>
      <c r="AX207" s="121"/>
      <c r="AY207" s="122"/>
      <c r="AZ207" s="120">
        <v>100</v>
      </c>
      <c r="BA207" s="121"/>
      <c r="BB207" s="121"/>
      <c r="BC207" s="121"/>
      <c r="BD207" s="122"/>
      <c r="BE207" s="120">
        <v>100</v>
      </c>
      <c r="BF207" s="121"/>
      <c r="BG207" s="121"/>
      <c r="BH207" s="121"/>
      <c r="BI207" s="122"/>
      <c r="BJ207" s="120">
        <v>0</v>
      </c>
      <c r="BK207" s="121"/>
      <c r="BL207" s="121"/>
      <c r="BM207" s="121"/>
      <c r="BN207" s="122"/>
      <c r="BO207" s="120">
        <v>100</v>
      </c>
      <c r="BP207" s="121"/>
      <c r="BQ207" s="121"/>
      <c r="BR207" s="121"/>
      <c r="BS207" s="122"/>
      <c r="BT207" s="120">
        <f>BO207</f>
        <v>100</v>
      </c>
      <c r="BU207" s="121"/>
      <c r="BV207" s="121"/>
      <c r="BW207" s="121"/>
      <c r="BX207" s="122"/>
    </row>
    <row r="208" spans="1:76" s="25" customFormat="1" ht="84.5" customHeight="1" x14ac:dyDescent="0.25">
      <c r="A208" s="99">
        <v>25</v>
      </c>
      <c r="B208" s="100"/>
      <c r="C208" s="101"/>
      <c r="D208" s="96" t="s">
        <v>328</v>
      </c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8"/>
      <c r="Q208" s="99" t="s">
        <v>199</v>
      </c>
      <c r="R208" s="100"/>
      <c r="S208" s="100"/>
      <c r="T208" s="100"/>
      <c r="U208" s="101"/>
      <c r="V208" s="99" t="s">
        <v>323</v>
      </c>
      <c r="W208" s="100"/>
      <c r="X208" s="100"/>
      <c r="Y208" s="100"/>
      <c r="Z208" s="100"/>
      <c r="AA208" s="100"/>
      <c r="AB208" s="100"/>
      <c r="AC208" s="100"/>
      <c r="AD208" s="100"/>
      <c r="AE208" s="101"/>
      <c r="AF208" s="120">
        <v>0</v>
      </c>
      <c r="AG208" s="121"/>
      <c r="AH208" s="121"/>
      <c r="AI208" s="121"/>
      <c r="AJ208" s="122"/>
      <c r="AK208" s="120">
        <v>0</v>
      </c>
      <c r="AL208" s="121"/>
      <c r="AM208" s="121"/>
      <c r="AN208" s="121"/>
      <c r="AO208" s="122"/>
      <c r="AP208" s="120">
        <v>0</v>
      </c>
      <c r="AQ208" s="121"/>
      <c r="AR208" s="121"/>
      <c r="AS208" s="121"/>
      <c r="AT208" s="122"/>
      <c r="AU208" s="120">
        <v>0</v>
      </c>
      <c r="AV208" s="121"/>
      <c r="AW208" s="121"/>
      <c r="AX208" s="121"/>
      <c r="AY208" s="122"/>
      <c r="AZ208" s="120">
        <v>100</v>
      </c>
      <c r="BA208" s="121"/>
      <c r="BB208" s="121"/>
      <c r="BC208" s="121"/>
      <c r="BD208" s="122"/>
      <c r="BE208" s="120">
        <v>100</v>
      </c>
      <c r="BF208" s="121"/>
      <c r="BG208" s="121"/>
      <c r="BH208" s="121"/>
      <c r="BI208" s="122"/>
      <c r="BJ208" s="120">
        <v>0</v>
      </c>
      <c r="BK208" s="121"/>
      <c r="BL208" s="121"/>
      <c r="BM208" s="121"/>
      <c r="BN208" s="122"/>
      <c r="BO208" s="120">
        <v>100</v>
      </c>
      <c r="BP208" s="121"/>
      <c r="BQ208" s="121"/>
      <c r="BR208" s="121"/>
      <c r="BS208" s="122"/>
      <c r="BT208" s="120">
        <f>BO208</f>
        <v>100</v>
      </c>
      <c r="BU208" s="121"/>
      <c r="BV208" s="121"/>
      <c r="BW208" s="121"/>
      <c r="BX208" s="122"/>
    </row>
    <row r="210" spans="1:79" ht="14.25" customHeight="1" x14ac:dyDescent="0.25">
      <c r="A210" s="115" t="s">
        <v>244</v>
      </c>
      <c r="B210" s="115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  <c r="R210" s="115"/>
      <c r="S210" s="115"/>
      <c r="T210" s="115"/>
      <c r="U210" s="115"/>
      <c r="V210" s="115"/>
      <c r="W210" s="115"/>
      <c r="X210" s="115"/>
      <c r="Y210" s="115"/>
      <c r="Z210" s="115"/>
      <c r="AA210" s="115"/>
      <c r="AB210" s="115"/>
      <c r="AC210" s="115"/>
      <c r="AD210" s="115"/>
      <c r="AE210" s="115"/>
      <c r="AF210" s="115"/>
      <c r="AG210" s="115"/>
      <c r="AH210" s="115"/>
      <c r="AI210" s="115"/>
      <c r="AJ210" s="115"/>
      <c r="AK210" s="115"/>
      <c r="AL210" s="115"/>
      <c r="AM210" s="115"/>
      <c r="AN210" s="115"/>
      <c r="AO210" s="115"/>
      <c r="AP210" s="115"/>
      <c r="AQ210" s="115"/>
      <c r="AR210" s="115"/>
      <c r="AS210" s="115"/>
      <c r="AT210" s="115"/>
      <c r="AU210" s="115"/>
      <c r="AV210" s="115"/>
      <c r="AW210" s="115"/>
      <c r="AX210" s="115"/>
      <c r="AY210" s="115"/>
      <c r="AZ210" s="115"/>
      <c r="BA210" s="115"/>
      <c r="BB210" s="115"/>
      <c r="BC210" s="115"/>
      <c r="BD210" s="115"/>
      <c r="BE210" s="115"/>
      <c r="BF210" s="115"/>
      <c r="BG210" s="115"/>
      <c r="BH210" s="115"/>
      <c r="BI210" s="115"/>
      <c r="BJ210" s="115"/>
      <c r="BK210" s="115"/>
      <c r="BL210" s="115"/>
    </row>
    <row r="211" spans="1:79" s="30" customFormat="1" ht="23.15" customHeight="1" x14ac:dyDescent="0.25">
      <c r="A211" s="177" t="s">
        <v>6</v>
      </c>
      <c r="B211" s="178"/>
      <c r="C211" s="178"/>
      <c r="D211" s="95" t="s">
        <v>9</v>
      </c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 t="s">
        <v>8</v>
      </c>
      <c r="R211" s="95"/>
      <c r="S211" s="95"/>
      <c r="T211" s="95"/>
      <c r="U211" s="95"/>
      <c r="V211" s="95" t="s">
        <v>7</v>
      </c>
      <c r="W211" s="95"/>
      <c r="X211" s="95"/>
      <c r="Y211" s="95"/>
      <c r="Z211" s="95"/>
      <c r="AA211" s="95"/>
      <c r="AB211" s="95"/>
      <c r="AC211" s="95"/>
      <c r="AD211" s="95"/>
      <c r="AE211" s="95"/>
      <c r="AF211" s="99" t="s">
        <v>235</v>
      </c>
      <c r="AG211" s="100"/>
      <c r="AH211" s="100"/>
      <c r="AI211" s="100"/>
      <c r="AJ211" s="100"/>
      <c r="AK211" s="100"/>
      <c r="AL211" s="100"/>
      <c r="AM211" s="100"/>
      <c r="AN211" s="100"/>
      <c r="AO211" s="100"/>
      <c r="AP211" s="100"/>
      <c r="AQ211" s="100"/>
      <c r="AR211" s="100"/>
      <c r="AS211" s="100"/>
      <c r="AT211" s="101"/>
      <c r="AU211" s="99" t="s">
        <v>240</v>
      </c>
      <c r="AV211" s="100"/>
      <c r="AW211" s="100"/>
      <c r="AX211" s="100"/>
      <c r="AY211" s="100"/>
      <c r="AZ211" s="100"/>
      <c r="BA211" s="100"/>
      <c r="BB211" s="100"/>
      <c r="BC211" s="100"/>
      <c r="BD211" s="100"/>
      <c r="BE211" s="100"/>
      <c r="BF211" s="100"/>
      <c r="BG211" s="100"/>
      <c r="BH211" s="100"/>
      <c r="BI211" s="101"/>
    </row>
    <row r="212" spans="1:79" s="30" customFormat="1" ht="22" customHeight="1" x14ac:dyDescent="0.25">
      <c r="A212" s="180"/>
      <c r="B212" s="181"/>
      <c r="C212" s="181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5"/>
      <c r="S212" s="95"/>
      <c r="T212" s="95"/>
      <c r="U212" s="95"/>
      <c r="V212" s="95"/>
      <c r="W212" s="95"/>
      <c r="X212" s="95"/>
      <c r="Y212" s="95"/>
      <c r="Z212" s="95"/>
      <c r="AA212" s="95"/>
      <c r="AB212" s="95"/>
      <c r="AC212" s="95"/>
      <c r="AD212" s="95"/>
      <c r="AE212" s="95"/>
      <c r="AF212" s="95" t="s">
        <v>4</v>
      </c>
      <c r="AG212" s="95"/>
      <c r="AH212" s="95"/>
      <c r="AI212" s="95"/>
      <c r="AJ212" s="95"/>
      <c r="AK212" s="95" t="s">
        <v>3</v>
      </c>
      <c r="AL212" s="95"/>
      <c r="AM212" s="95"/>
      <c r="AN212" s="95"/>
      <c r="AO212" s="95"/>
      <c r="AP212" s="95" t="s">
        <v>121</v>
      </c>
      <c r="AQ212" s="95"/>
      <c r="AR212" s="95"/>
      <c r="AS212" s="95"/>
      <c r="AT212" s="95"/>
      <c r="AU212" s="95" t="s">
        <v>4</v>
      </c>
      <c r="AV212" s="95"/>
      <c r="AW212" s="95"/>
      <c r="AX212" s="95"/>
      <c r="AY212" s="95"/>
      <c r="AZ212" s="95" t="s">
        <v>3</v>
      </c>
      <c r="BA212" s="95"/>
      <c r="BB212" s="95"/>
      <c r="BC212" s="95"/>
      <c r="BD212" s="95"/>
      <c r="BE212" s="95" t="s">
        <v>88</v>
      </c>
      <c r="BF212" s="95"/>
      <c r="BG212" s="95"/>
      <c r="BH212" s="95"/>
      <c r="BI212" s="95"/>
    </row>
    <row r="213" spans="1:79" s="31" customFormat="1" ht="15" customHeight="1" x14ac:dyDescent="0.2">
      <c r="A213" s="86">
        <v>1</v>
      </c>
      <c r="B213" s="93"/>
      <c r="C213" s="93"/>
      <c r="D213" s="73">
        <v>2</v>
      </c>
      <c r="E213" s="73"/>
      <c r="F213" s="73"/>
      <c r="G213" s="73"/>
      <c r="H213" s="73"/>
      <c r="I213" s="73"/>
      <c r="J213" s="73"/>
      <c r="K213" s="73"/>
      <c r="L213" s="73"/>
      <c r="M213" s="73"/>
      <c r="N213" s="73"/>
      <c r="O213" s="73"/>
      <c r="P213" s="73"/>
      <c r="Q213" s="73">
        <v>3</v>
      </c>
      <c r="R213" s="73"/>
      <c r="S213" s="73"/>
      <c r="T213" s="73"/>
      <c r="U213" s="73"/>
      <c r="V213" s="73">
        <v>4</v>
      </c>
      <c r="W213" s="73"/>
      <c r="X213" s="73"/>
      <c r="Y213" s="73"/>
      <c r="Z213" s="73"/>
      <c r="AA213" s="73"/>
      <c r="AB213" s="73"/>
      <c r="AC213" s="73"/>
      <c r="AD213" s="73"/>
      <c r="AE213" s="73"/>
      <c r="AF213" s="73">
        <v>5</v>
      </c>
      <c r="AG213" s="73"/>
      <c r="AH213" s="73"/>
      <c r="AI213" s="73"/>
      <c r="AJ213" s="73"/>
      <c r="AK213" s="73">
        <v>6</v>
      </c>
      <c r="AL213" s="73"/>
      <c r="AM213" s="73"/>
      <c r="AN213" s="73"/>
      <c r="AO213" s="73"/>
      <c r="AP213" s="73">
        <v>7</v>
      </c>
      <c r="AQ213" s="73"/>
      <c r="AR213" s="73"/>
      <c r="AS213" s="73"/>
      <c r="AT213" s="73"/>
      <c r="AU213" s="73">
        <v>8</v>
      </c>
      <c r="AV213" s="73"/>
      <c r="AW213" s="73"/>
      <c r="AX213" s="73"/>
      <c r="AY213" s="73"/>
      <c r="AZ213" s="73">
        <v>9</v>
      </c>
      <c r="BA213" s="73"/>
      <c r="BB213" s="73"/>
      <c r="BC213" s="73"/>
      <c r="BD213" s="73"/>
      <c r="BE213" s="73">
        <v>10</v>
      </c>
      <c r="BF213" s="73"/>
      <c r="BG213" s="73"/>
      <c r="BH213" s="73"/>
      <c r="BI213" s="73"/>
    </row>
    <row r="214" spans="1:79" ht="15.75" hidden="1" customHeight="1" x14ac:dyDescent="0.25">
      <c r="A214" s="135" t="s">
        <v>152</v>
      </c>
      <c r="B214" s="136"/>
      <c r="C214" s="136"/>
      <c r="D214" s="185" t="s">
        <v>55</v>
      </c>
      <c r="E214" s="185"/>
      <c r="F214" s="185"/>
      <c r="G214" s="185"/>
      <c r="H214" s="185"/>
      <c r="I214" s="185"/>
      <c r="J214" s="185"/>
      <c r="K214" s="185"/>
      <c r="L214" s="185"/>
      <c r="M214" s="185"/>
      <c r="N214" s="185"/>
      <c r="O214" s="185"/>
      <c r="P214" s="185"/>
      <c r="Q214" s="185" t="s">
        <v>68</v>
      </c>
      <c r="R214" s="185"/>
      <c r="S214" s="185"/>
      <c r="T214" s="185"/>
      <c r="U214" s="185"/>
      <c r="V214" s="185" t="s">
        <v>69</v>
      </c>
      <c r="W214" s="185"/>
      <c r="X214" s="185"/>
      <c r="Y214" s="185"/>
      <c r="Z214" s="185"/>
      <c r="AA214" s="185"/>
      <c r="AB214" s="185"/>
      <c r="AC214" s="185"/>
      <c r="AD214" s="185"/>
      <c r="AE214" s="185"/>
      <c r="AF214" s="183" t="s">
        <v>105</v>
      </c>
      <c r="AG214" s="183"/>
      <c r="AH214" s="183"/>
      <c r="AI214" s="183"/>
      <c r="AJ214" s="183"/>
      <c r="AK214" s="184" t="s">
        <v>106</v>
      </c>
      <c r="AL214" s="184"/>
      <c r="AM214" s="184"/>
      <c r="AN214" s="184"/>
      <c r="AO214" s="184"/>
      <c r="AP214" s="133" t="s">
        <v>192</v>
      </c>
      <c r="AQ214" s="133"/>
      <c r="AR214" s="133"/>
      <c r="AS214" s="133"/>
      <c r="AT214" s="133"/>
      <c r="AU214" s="183" t="s">
        <v>107</v>
      </c>
      <c r="AV214" s="183"/>
      <c r="AW214" s="183"/>
      <c r="AX214" s="183"/>
      <c r="AY214" s="183"/>
      <c r="AZ214" s="184" t="s">
        <v>108</v>
      </c>
      <c r="BA214" s="184"/>
      <c r="BB214" s="184"/>
      <c r="BC214" s="184"/>
      <c r="BD214" s="184"/>
      <c r="BE214" s="133" t="s">
        <v>192</v>
      </c>
      <c r="BF214" s="133"/>
      <c r="BG214" s="133"/>
      <c r="BH214" s="133"/>
      <c r="BI214" s="133"/>
      <c r="CA214" t="s">
        <v>37</v>
      </c>
    </row>
    <row r="215" spans="1:79" s="32" customFormat="1" ht="14" x14ac:dyDescent="0.25">
      <c r="A215" s="102">
        <v>0</v>
      </c>
      <c r="B215" s="83"/>
      <c r="C215" s="83"/>
      <c r="D215" s="57" t="s">
        <v>191</v>
      </c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B215" s="57"/>
      <c r="AC215" s="57"/>
      <c r="AD215" s="57"/>
      <c r="AE215" s="57"/>
      <c r="AF215" s="114"/>
      <c r="AG215" s="114"/>
      <c r="AH215" s="114"/>
      <c r="AI215" s="114"/>
      <c r="AJ215" s="114"/>
      <c r="AK215" s="114"/>
      <c r="AL215" s="114"/>
      <c r="AM215" s="114"/>
      <c r="AN215" s="114"/>
      <c r="AO215" s="114"/>
      <c r="AP215" s="114"/>
      <c r="AQ215" s="114"/>
      <c r="AR215" s="114"/>
      <c r="AS215" s="114"/>
      <c r="AT215" s="114"/>
      <c r="AU215" s="114"/>
      <c r="AV215" s="114"/>
      <c r="AW215" s="114"/>
      <c r="AX215" s="114"/>
      <c r="AY215" s="114"/>
      <c r="AZ215" s="114"/>
      <c r="BA215" s="114"/>
      <c r="BB215" s="114"/>
      <c r="BC215" s="114"/>
      <c r="BD215" s="114"/>
      <c r="BE215" s="114"/>
      <c r="BF215" s="114"/>
      <c r="BG215" s="114"/>
      <c r="BH215" s="114"/>
      <c r="BI215" s="114"/>
      <c r="CA215" s="32" t="s">
        <v>38</v>
      </c>
    </row>
    <row r="216" spans="1:79" s="35" customFormat="1" ht="36.5" customHeight="1" x14ac:dyDescent="0.25">
      <c r="A216" s="50">
        <v>1</v>
      </c>
      <c r="B216" s="51"/>
      <c r="C216" s="51"/>
      <c r="D216" s="96" t="s">
        <v>310</v>
      </c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8"/>
      <c r="Q216" s="95" t="s">
        <v>193</v>
      </c>
      <c r="R216" s="95"/>
      <c r="S216" s="95"/>
      <c r="T216" s="95"/>
      <c r="U216" s="95"/>
      <c r="V216" s="99" t="s">
        <v>276</v>
      </c>
      <c r="W216" s="100"/>
      <c r="X216" s="100"/>
      <c r="Y216" s="100"/>
      <c r="Z216" s="100"/>
      <c r="AA216" s="100"/>
      <c r="AB216" s="100"/>
      <c r="AC216" s="100"/>
      <c r="AD216" s="100"/>
      <c r="AE216" s="101"/>
      <c r="AF216" s="87">
        <v>4</v>
      </c>
      <c r="AG216" s="87"/>
      <c r="AH216" s="87"/>
      <c r="AI216" s="87"/>
      <c r="AJ216" s="87"/>
      <c r="AK216" s="87">
        <v>4</v>
      </c>
      <c r="AL216" s="87"/>
      <c r="AM216" s="87"/>
      <c r="AN216" s="87"/>
      <c r="AO216" s="87"/>
      <c r="AP216" s="87">
        <v>4</v>
      </c>
      <c r="AQ216" s="87"/>
      <c r="AR216" s="87"/>
      <c r="AS216" s="87"/>
      <c r="AT216" s="87"/>
      <c r="AU216" s="87">
        <v>4</v>
      </c>
      <c r="AV216" s="87"/>
      <c r="AW216" s="87"/>
      <c r="AX216" s="87"/>
      <c r="AY216" s="87"/>
      <c r="AZ216" s="87">
        <v>4</v>
      </c>
      <c r="BA216" s="87"/>
      <c r="BB216" s="87"/>
      <c r="BC216" s="87"/>
      <c r="BD216" s="87"/>
      <c r="BE216" s="87">
        <v>4</v>
      </c>
      <c r="BF216" s="87"/>
      <c r="BG216" s="87"/>
      <c r="BH216" s="87"/>
      <c r="BI216" s="87"/>
    </row>
    <row r="217" spans="1:79" s="35" customFormat="1" ht="38.5" customHeight="1" x14ac:dyDescent="0.25">
      <c r="A217" s="50">
        <v>2</v>
      </c>
      <c r="B217" s="51"/>
      <c r="C217" s="51"/>
      <c r="D217" s="96" t="s">
        <v>311</v>
      </c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8"/>
      <c r="Q217" s="95" t="s">
        <v>277</v>
      </c>
      <c r="R217" s="95"/>
      <c r="S217" s="95"/>
      <c r="T217" s="95"/>
      <c r="U217" s="95"/>
      <c r="V217" s="99" t="s">
        <v>278</v>
      </c>
      <c r="W217" s="100"/>
      <c r="X217" s="100"/>
      <c r="Y217" s="100"/>
      <c r="Z217" s="100"/>
      <c r="AA217" s="100"/>
      <c r="AB217" s="100"/>
      <c r="AC217" s="100"/>
      <c r="AD217" s="100"/>
      <c r="AE217" s="101"/>
      <c r="AF217" s="43">
        <f>X56</f>
        <v>64420627</v>
      </c>
      <c r="AG217" s="87"/>
      <c r="AH217" s="87"/>
      <c r="AI217" s="87"/>
      <c r="AJ217" s="87"/>
      <c r="AK217" s="43">
        <f>AC56</f>
        <v>834681</v>
      </c>
      <c r="AL217" s="87"/>
      <c r="AM217" s="87"/>
      <c r="AN217" s="87"/>
      <c r="AO217" s="87"/>
      <c r="AP217" s="43">
        <f>AF217+AK217</f>
        <v>65255308</v>
      </c>
      <c r="AQ217" s="87"/>
      <c r="AR217" s="87"/>
      <c r="AS217" s="87"/>
      <c r="AT217" s="87"/>
      <c r="AU217" s="43">
        <f>AR120</f>
        <v>67661027</v>
      </c>
      <c r="AV217" s="87"/>
      <c r="AW217" s="87"/>
      <c r="AX217" s="87"/>
      <c r="AY217" s="87"/>
      <c r="AZ217" s="43">
        <f>AW120</f>
        <v>873341</v>
      </c>
      <c r="BA217" s="87"/>
      <c r="BB217" s="87"/>
      <c r="BC217" s="87"/>
      <c r="BD217" s="87"/>
      <c r="BE217" s="43">
        <f t="shared" ref="BE217" si="15">AU217+AZ217</f>
        <v>68534368</v>
      </c>
      <c r="BF217" s="87"/>
      <c r="BG217" s="87"/>
      <c r="BH217" s="87"/>
      <c r="BI217" s="87"/>
    </row>
    <row r="218" spans="1:79" s="35" customFormat="1" ht="42" customHeight="1" x14ac:dyDescent="0.25">
      <c r="A218" s="50">
        <v>3</v>
      </c>
      <c r="B218" s="51"/>
      <c r="C218" s="51"/>
      <c r="D218" s="96" t="s">
        <v>312</v>
      </c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8"/>
      <c r="Q218" s="95" t="s">
        <v>252</v>
      </c>
      <c r="R218" s="95"/>
      <c r="S218" s="95"/>
      <c r="T218" s="95"/>
      <c r="U218" s="95"/>
      <c r="V218" s="99" t="s">
        <v>279</v>
      </c>
      <c r="W218" s="100"/>
      <c r="X218" s="100"/>
      <c r="Y218" s="100"/>
      <c r="Z218" s="100"/>
      <c r="AA218" s="100"/>
      <c r="AB218" s="100"/>
      <c r="AC218" s="100"/>
      <c r="AD218" s="100"/>
      <c r="AE218" s="101"/>
      <c r="AF218" s="116">
        <f>BJ185</f>
        <v>291.22000000000003</v>
      </c>
      <c r="AG218" s="87"/>
      <c r="AH218" s="87"/>
      <c r="AI218" s="87"/>
      <c r="AJ218" s="87"/>
      <c r="AK218" s="87">
        <v>0</v>
      </c>
      <c r="AL218" s="87"/>
      <c r="AM218" s="87"/>
      <c r="AN218" s="87"/>
      <c r="AO218" s="87"/>
      <c r="AP218" s="116">
        <f>AF218</f>
        <v>291.22000000000003</v>
      </c>
      <c r="AQ218" s="87"/>
      <c r="AR218" s="87"/>
      <c r="AS218" s="87"/>
      <c r="AT218" s="87"/>
      <c r="AU218" s="116">
        <f>AP218</f>
        <v>291.22000000000003</v>
      </c>
      <c r="AV218" s="87"/>
      <c r="AW218" s="87"/>
      <c r="AX218" s="87"/>
      <c r="AY218" s="87"/>
      <c r="AZ218" s="87">
        <v>0</v>
      </c>
      <c r="BA218" s="87"/>
      <c r="BB218" s="87"/>
      <c r="BC218" s="87"/>
      <c r="BD218" s="87"/>
      <c r="BE218" s="116">
        <f>AU218</f>
        <v>291.22000000000003</v>
      </c>
      <c r="BF218" s="87"/>
      <c r="BG218" s="87"/>
      <c r="BH218" s="87"/>
      <c r="BI218" s="87"/>
    </row>
    <row r="219" spans="1:79" s="35" customFormat="1" ht="14" customHeight="1" x14ac:dyDescent="0.25">
      <c r="A219" s="50">
        <v>4</v>
      </c>
      <c r="B219" s="51"/>
      <c r="C219" s="51"/>
      <c r="D219" s="96" t="s">
        <v>280</v>
      </c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8"/>
      <c r="Q219" s="95" t="s">
        <v>252</v>
      </c>
      <c r="R219" s="95"/>
      <c r="S219" s="95"/>
      <c r="T219" s="95"/>
      <c r="U219" s="95"/>
      <c r="V219" s="99" t="s">
        <v>281</v>
      </c>
      <c r="W219" s="100"/>
      <c r="X219" s="100"/>
      <c r="Y219" s="100"/>
      <c r="Z219" s="100"/>
      <c r="AA219" s="100"/>
      <c r="AB219" s="100"/>
      <c r="AC219" s="100"/>
      <c r="AD219" s="100"/>
      <c r="AE219" s="101"/>
      <c r="AF219" s="113">
        <f>BJ186</f>
        <v>121.47</v>
      </c>
      <c r="AG219" s="87"/>
      <c r="AH219" s="87"/>
      <c r="AI219" s="87"/>
      <c r="AJ219" s="87"/>
      <c r="AK219" s="87">
        <v>0</v>
      </c>
      <c r="AL219" s="87"/>
      <c r="AM219" s="87"/>
      <c r="AN219" s="87"/>
      <c r="AO219" s="87"/>
      <c r="AP219" s="113">
        <f>AF219</f>
        <v>121.47</v>
      </c>
      <c r="AQ219" s="87"/>
      <c r="AR219" s="87"/>
      <c r="AS219" s="87"/>
      <c r="AT219" s="87"/>
      <c r="AU219" s="113">
        <f>AP219</f>
        <v>121.47</v>
      </c>
      <c r="AV219" s="87"/>
      <c r="AW219" s="87"/>
      <c r="AX219" s="87"/>
      <c r="AY219" s="87"/>
      <c r="AZ219" s="87">
        <v>0</v>
      </c>
      <c r="BA219" s="87"/>
      <c r="BB219" s="87"/>
      <c r="BC219" s="87"/>
      <c r="BD219" s="87"/>
      <c r="BE219" s="113">
        <f>AU219</f>
        <v>121.47</v>
      </c>
      <c r="BF219" s="87"/>
      <c r="BG219" s="87"/>
      <c r="BH219" s="87"/>
      <c r="BI219" s="87"/>
    </row>
    <row r="220" spans="1:79" s="35" customFormat="1" ht="28" customHeight="1" x14ac:dyDescent="0.25">
      <c r="A220" s="50">
        <v>5</v>
      </c>
      <c r="B220" s="51"/>
      <c r="C220" s="51"/>
      <c r="D220" s="96" t="s">
        <v>282</v>
      </c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8"/>
      <c r="Q220" s="95" t="s">
        <v>277</v>
      </c>
      <c r="R220" s="95"/>
      <c r="S220" s="95"/>
      <c r="T220" s="95"/>
      <c r="U220" s="95"/>
      <c r="V220" s="99" t="s">
        <v>283</v>
      </c>
      <c r="W220" s="100"/>
      <c r="X220" s="100"/>
      <c r="Y220" s="100"/>
      <c r="Z220" s="100"/>
      <c r="AA220" s="100"/>
      <c r="AB220" s="100"/>
      <c r="AC220" s="100"/>
      <c r="AD220" s="100"/>
      <c r="AE220" s="101"/>
      <c r="AF220" s="87">
        <v>0</v>
      </c>
      <c r="AG220" s="87"/>
      <c r="AH220" s="87"/>
      <c r="AI220" s="87"/>
      <c r="AJ220" s="87"/>
      <c r="AK220" s="87">
        <v>20813</v>
      </c>
      <c r="AL220" s="87"/>
      <c r="AM220" s="87"/>
      <c r="AN220" s="87"/>
      <c r="AO220" s="87"/>
      <c r="AP220" s="87">
        <f>AK220</f>
        <v>20813</v>
      </c>
      <c r="AQ220" s="87"/>
      <c r="AR220" s="87"/>
      <c r="AS220" s="87"/>
      <c r="AT220" s="87"/>
      <c r="AU220" s="87">
        <v>0</v>
      </c>
      <c r="AV220" s="87"/>
      <c r="AW220" s="87"/>
      <c r="AX220" s="87"/>
      <c r="AY220" s="87"/>
      <c r="AZ220" s="87">
        <v>21777</v>
      </c>
      <c r="BA220" s="87"/>
      <c r="BB220" s="87"/>
      <c r="BC220" s="87"/>
      <c r="BD220" s="87"/>
      <c r="BE220" s="87">
        <f>AZ220</f>
        <v>21777</v>
      </c>
      <c r="BF220" s="87"/>
      <c r="BG220" s="87"/>
      <c r="BH220" s="87"/>
      <c r="BI220" s="87"/>
    </row>
    <row r="221" spans="1:79" s="32" customFormat="1" ht="13" x14ac:dyDescent="0.25">
      <c r="A221" s="102">
        <v>0</v>
      </c>
      <c r="B221" s="83"/>
      <c r="C221" s="83"/>
      <c r="D221" s="103" t="s">
        <v>194</v>
      </c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5"/>
      <c r="Q221" s="106"/>
      <c r="R221" s="106"/>
      <c r="S221" s="106"/>
      <c r="T221" s="106"/>
      <c r="U221" s="106"/>
      <c r="V221" s="110"/>
      <c r="W221" s="111"/>
      <c r="X221" s="111"/>
      <c r="Y221" s="111"/>
      <c r="Z221" s="111"/>
      <c r="AA221" s="111"/>
      <c r="AB221" s="111"/>
      <c r="AC221" s="111"/>
      <c r="AD221" s="111"/>
      <c r="AE221" s="112"/>
      <c r="AF221" s="90"/>
      <c r="AG221" s="90"/>
      <c r="AH221" s="90"/>
      <c r="AI221" s="90"/>
      <c r="AJ221" s="90"/>
      <c r="AK221" s="90"/>
      <c r="AL221" s="90"/>
      <c r="AM221" s="90"/>
      <c r="AN221" s="90"/>
      <c r="AO221" s="90"/>
      <c r="AP221" s="90"/>
      <c r="AQ221" s="90"/>
      <c r="AR221" s="90"/>
      <c r="AS221" s="90"/>
      <c r="AT221" s="90"/>
      <c r="AU221" s="90"/>
      <c r="AV221" s="90"/>
      <c r="AW221" s="90"/>
      <c r="AX221" s="90"/>
      <c r="AY221" s="90"/>
      <c r="AZ221" s="90"/>
      <c r="BA221" s="90"/>
      <c r="BB221" s="90"/>
      <c r="BC221" s="90"/>
      <c r="BD221" s="90"/>
      <c r="BE221" s="90"/>
      <c r="BF221" s="90"/>
      <c r="BG221" s="90"/>
      <c r="BH221" s="90"/>
      <c r="BI221" s="90"/>
    </row>
    <row r="222" spans="1:79" s="35" customFormat="1" ht="35" customHeight="1" x14ac:dyDescent="0.25">
      <c r="A222" s="50">
        <v>6</v>
      </c>
      <c r="B222" s="51"/>
      <c r="C222" s="51"/>
      <c r="D222" s="96" t="s">
        <v>313</v>
      </c>
      <c r="E222" s="97"/>
      <c r="F222" s="97"/>
      <c r="G222" s="97"/>
      <c r="H222" s="97"/>
      <c r="I222" s="97"/>
      <c r="J222" s="97"/>
      <c r="K222" s="97"/>
      <c r="L222" s="97"/>
      <c r="M222" s="97"/>
      <c r="N222" s="97"/>
      <c r="O222" s="97"/>
      <c r="P222" s="98"/>
      <c r="Q222" s="95" t="s">
        <v>195</v>
      </c>
      <c r="R222" s="95"/>
      <c r="S222" s="95"/>
      <c r="T222" s="95"/>
      <c r="U222" s="95"/>
      <c r="V222" s="99" t="s">
        <v>284</v>
      </c>
      <c r="W222" s="100"/>
      <c r="X222" s="100"/>
      <c r="Y222" s="100"/>
      <c r="Z222" s="100"/>
      <c r="AA222" s="100"/>
      <c r="AB222" s="100"/>
      <c r="AC222" s="100"/>
      <c r="AD222" s="100"/>
      <c r="AE222" s="101"/>
      <c r="AF222" s="43">
        <f>BJ190</f>
        <v>2773</v>
      </c>
      <c r="AG222" s="87"/>
      <c r="AH222" s="87"/>
      <c r="AI222" s="87"/>
      <c r="AJ222" s="87"/>
      <c r="AK222" s="87">
        <v>0</v>
      </c>
      <c r="AL222" s="87"/>
      <c r="AM222" s="87"/>
      <c r="AN222" s="87"/>
      <c r="AO222" s="87"/>
      <c r="AP222" s="43">
        <f>AF222</f>
        <v>2773</v>
      </c>
      <c r="AQ222" s="87"/>
      <c r="AR222" s="87"/>
      <c r="AS222" s="87"/>
      <c r="AT222" s="87"/>
      <c r="AU222" s="43">
        <f>AP222</f>
        <v>2773</v>
      </c>
      <c r="AV222" s="87"/>
      <c r="AW222" s="87"/>
      <c r="AX222" s="87"/>
      <c r="AY222" s="87"/>
      <c r="AZ222" s="87">
        <v>0</v>
      </c>
      <c r="BA222" s="87"/>
      <c r="BB222" s="87"/>
      <c r="BC222" s="87"/>
      <c r="BD222" s="87"/>
      <c r="BE222" s="43">
        <f>AU222</f>
        <v>2773</v>
      </c>
      <c r="BF222" s="87"/>
      <c r="BG222" s="87"/>
      <c r="BH222" s="87"/>
      <c r="BI222" s="87"/>
    </row>
    <row r="223" spans="1:79" s="35" customFormat="1" ht="32" customHeight="1" x14ac:dyDescent="0.25">
      <c r="A223" s="50">
        <v>7</v>
      </c>
      <c r="B223" s="51"/>
      <c r="C223" s="51"/>
      <c r="D223" s="96" t="s">
        <v>285</v>
      </c>
      <c r="E223" s="97"/>
      <c r="F223" s="97"/>
      <c r="G223" s="97"/>
      <c r="H223" s="97"/>
      <c r="I223" s="97"/>
      <c r="J223" s="97"/>
      <c r="K223" s="97"/>
      <c r="L223" s="97"/>
      <c r="M223" s="97"/>
      <c r="N223" s="97"/>
      <c r="O223" s="97"/>
      <c r="P223" s="98"/>
      <c r="Q223" s="95" t="s">
        <v>195</v>
      </c>
      <c r="R223" s="95"/>
      <c r="S223" s="95"/>
      <c r="T223" s="95"/>
      <c r="U223" s="95"/>
      <c r="V223" s="99" t="s">
        <v>284</v>
      </c>
      <c r="W223" s="100"/>
      <c r="X223" s="100"/>
      <c r="Y223" s="100"/>
      <c r="Z223" s="100"/>
      <c r="AA223" s="100"/>
      <c r="AB223" s="100"/>
      <c r="AC223" s="100"/>
      <c r="AD223" s="100"/>
      <c r="AE223" s="101"/>
      <c r="AF223" s="43">
        <f>BJ191</f>
        <v>1395</v>
      </c>
      <c r="AG223" s="87"/>
      <c r="AH223" s="87"/>
      <c r="AI223" s="87"/>
      <c r="AJ223" s="87"/>
      <c r="AK223" s="87">
        <v>0</v>
      </c>
      <c r="AL223" s="87"/>
      <c r="AM223" s="87"/>
      <c r="AN223" s="87"/>
      <c r="AO223" s="87"/>
      <c r="AP223" s="43">
        <f>AF223</f>
        <v>1395</v>
      </c>
      <c r="AQ223" s="87"/>
      <c r="AR223" s="87"/>
      <c r="AS223" s="87"/>
      <c r="AT223" s="87"/>
      <c r="AU223" s="43">
        <f>AP223</f>
        <v>1395</v>
      </c>
      <c r="AV223" s="87"/>
      <c r="AW223" s="87"/>
      <c r="AX223" s="87"/>
      <c r="AY223" s="87"/>
      <c r="AZ223" s="87">
        <v>0</v>
      </c>
      <c r="BA223" s="87"/>
      <c r="BB223" s="87"/>
      <c r="BC223" s="87"/>
      <c r="BD223" s="87"/>
      <c r="BE223" s="43">
        <f>AU223</f>
        <v>1395</v>
      </c>
      <c r="BF223" s="87"/>
      <c r="BG223" s="87"/>
      <c r="BH223" s="87"/>
      <c r="BI223" s="87"/>
    </row>
    <row r="224" spans="1:79" s="35" customFormat="1" ht="49" customHeight="1" x14ac:dyDescent="0.25">
      <c r="A224" s="50">
        <v>8</v>
      </c>
      <c r="B224" s="51"/>
      <c r="C224" s="51"/>
      <c r="D224" s="96" t="s">
        <v>308</v>
      </c>
      <c r="E224" s="97"/>
      <c r="F224" s="97"/>
      <c r="G224" s="97"/>
      <c r="H224" s="97"/>
      <c r="I224" s="97"/>
      <c r="J224" s="97"/>
      <c r="K224" s="97"/>
      <c r="L224" s="97"/>
      <c r="M224" s="97"/>
      <c r="N224" s="97"/>
      <c r="O224" s="97"/>
      <c r="P224" s="98"/>
      <c r="Q224" s="95" t="s">
        <v>195</v>
      </c>
      <c r="R224" s="95"/>
      <c r="S224" s="95"/>
      <c r="T224" s="95"/>
      <c r="U224" s="95"/>
      <c r="V224" s="99" t="s">
        <v>286</v>
      </c>
      <c r="W224" s="100"/>
      <c r="X224" s="100"/>
      <c r="Y224" s="100"/>
      <c r="Z224" s="100"/>
      <c r="AA224" s="100"/>
      <c r="AB224" s="100"/>
      <c r="AC224" s="100"/>
      <c r="AD224" s="100"/>
      <c r="AE224" s="101"/>
      <c r="AF224" s="87">
        <v>0</v>
      </c>
      <c r="AG224" s="87"/>
      <c r="AH224" s="87"/>
      <c r="AI224" s="87"/>
      <c r="AJ224" s="87"/>
      <c r="AK224" s="87">
        <v>12</v>
      </c>
      <c r="AL224" s="87"/>
      <c r="AM224" s="87"/>
      <c r="AN224" s="87"/>
      <c r="AO224" s="87"/>
      <c r="AP224" s="87">
        <f>AK224</f>
        <v>12</v>
      </c>
      <c r="AQ224" s="87"/>
      <c r="AR224" s="87"/>
      <c r="AS224" s="87"/>
      <c r="AT224" s="87"/>
      <c r="AU224" s="87">
        <v>0</v>
      </c>
      <c r="AV224" s="87"/>
      <c r="AW224" s="87"/>
      <c r="AX224" s="87"/>
      <c r="AY224" s="87"/>
      <c r="AZ224" s="87">
        <f>AK224</f>
        <v>12</v>
      </c>
      <c r="BA224" s="87"/>
      <c r="BB224" s="87"/>
      <c r="BC224" s="87"/>
      <c r="BD224" s="87"/>
      <c r="BE224" s="87">
        <f>AZ224</f>
        <v>12</v>
      </c>
      <c r="BF224" s="87"/>
      <c r="BG224" s="87"/>
      <c r="BH224" s="87"/>
      <c r="BI224" s="87"/>
    </row>
    <row r="225" spans="1:79" s="32" customFormat="1" ht="13" x14ac:dyDescent="0.25">
      <c r="A225" s="102">
        <v>0</v>
      </c>
      <c r="B225" s="83"/>
      <c r="C225" s="83"/>
      <c r="D225" s="103" t="s">
        <v>196</v>
      </c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5"/>
      <c r="Q225" s="106"/>
      <c r="R225" s="106"/>
      <c r="S225" s="106"/>
      <c r="T225" s="106"/>
      <c r="U225" s="106"/>
      <c r="V225" s="107"/>
      <c r="W225" s="108"/>
      <c r="X225" s="108"/>
      <c r="Y225" s="108"/>
      <c r="Z225" s="108"/>
      <c r="AA225" s="108"/>
      <c r="AB225" s="108"/>
      <c r="AC225" s="108"/>
      <c r="AD225" s="108"/>
      <c r="AE225" s="109"/>
      <c r="AF225" s="90"/>
      <c r="AG225" s="90"/>
      <c r="AH225" s="90"/>
      <c r="AI225" s="90"/>
      <c r="AJ225" s="90"/>
      <c r="AK225" s="90"/>
      <c r="AL225" s="90"/>
      <c r="AM225" s="90"/>
      <c r="AN225" s="90"/>
      <c r="AO225" s="90"/>
      <c r="AP225" s="90"/>
      <c r="AQ225" s="90"/>
      <c r="AR225" s="90"/>
      <c r="AS225" s="90"/>
      <c r="AT225" s="90"/>
      <c r="AU225" s="90"/>
      <c r="AV225" s="90"/>
      <c r="AW225" s="90"/>
      <c r="AX225" s="90"/>
      <c r="AY225" s="90"/>
      <c r="AZ225" s="90"/>
      <c r="BA225" s="90"/>
      <c r="BB225" s="90"/>
      <c r="BC225" s="90"/>
      <c r="BD225" s="90"/>
      <c r="BE225" s="90"/>
      <c r="BF225" s="90"/>
      <c r="BG225" s="90"/>
      <c r="BH225" s="90"/>
      <c r="BI225" s="90"/>
    </row>
    <row r="226" spans="1:79" s="35" customFormat="1" ht="42" customHeight="1" x14ac:dyDescent="0.25">
      <c r="A226" s="50">
        <v>9</v>
      </c>
      <c r="B226" s="51"/>
      <c r="C226" s="51"/>
      <c r="D226" s="96" t="s">
        <v>287</v>
      </c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8"/>
      <c r="Q226" s="95" t="s">
        <v>305</v>
      </c>
      <c r="R226" s="95"/>
      <c r="S226" s="95"/>
      <c r="T226" s="95"/>
      <c r="U226" s="95"/>
      <c r="V226" s="99" t="s">
        <v>288</v>
      </c>
      <c r="W226" s="100"/>
      <c r="X226" s="100"/>
      <c r="Y226" s="100"/>
      <c r="Z226" s="100"/>
      <c r="AA226" s="100"/>
      <c r="AB226" s="100"/>
      <c r="AC226" s="100"/>
      <c r="AD226" s="100"/>
      <c r="AE226" s="101"/>
      <c r="AF226" s="43">
        <f>AF217/AF222</f>
        <v>23231.383699963939</v>
      </c>
      <c r="AG226" s="43"/>
      <c r="AH226" s="43"/>
      <c r="AI226" s="43"/>
      <c r="AJ226" s="43"/>
      <c r="AK226" s="43">
        <f>AK217/AF222</f>
        <v>301.00288496213489</v>
      </c>
      <c r="AL226" s="43"/>
      <c r="AM226" s="43"/>
      <c r="AN226" s="43"/>
      <c r="AO226" s="43"/>
      <c r="AP226" s="43">
        <f>AP217/AP222</f>
        <v>23532.386584926073</v>
      </c>
      <c r="AQ226" s="43"/>
      <c r="AR226" s="43"/>
      <c r="AS226" s="43"/>
      <c r="AT226" s="43"/>
      <c r="AU226" s="43">
        <f>AU217/AU222</f>
        <v>24399.937612693833</v>
      </c>
      <c r="AV226" s="43"/>
      <c r="AW226" s="43"/>
      <c r="AX226" s="43"/>
      <c r="AY226" s="43"/>
      <c r="AZ226" s="43">
        <f>AZ217/AU222</f>
        <v>314.94446447890374</v>
      </c>
      <c r="BA226" s="43"/>
      <c r="BB226" s="43"/>
      <c r="BC226" s="43"/>
      <c r="BD226" s="43"/>
      <c r="BE226" s="43">
        <f>BE217/BE222</f>
        <v>24714.882077172737</v>
      </c>
      <c r="BF226" s="43"/>
      <c r="BG226" s="43"/>
      <c r="BH226" s="43"/>
      <c r="BI226" s="43"/>
    </row>
    <row r="227" spans="1:79" s="35" customFormat="1" ht="43" customHeight="1" x14ac:dyDescent="0.25">
      <c r="A227" s="50">
        <v>10</v>
      </c>
      <c r="B227" s="51"/>
      <c r="C227" s="51"/>
      <c r="D227" s="96" t="s">
        <v>289</v>
      </c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8"/>
      <c r="Q227" s="95" t="s">
        <v>305</v>
      </c>
      <c r="R227" s="95"/>
      <c r="S227" s="95"/>
      <c r="T227" s="95"/>
      <c r="U227" s="95"/>
      <c r="V227" s="99" t="s">
        <v>197</v>
      </c>
      <c r="W227" s="100"/>
      <c r="X227" s="100"/>
      <c r="Y227" s="100"/>
      <c r="Z227" s="100"/>
      <c r="AA227" s="100"/>
      <c r="AB227" s="100"/>
      <c r="AC227" s="100"/>
      <c r="AD227" s="100"/>
      <c r="AE227" s="101"/>
      <c r="AF227" s="43">
        <f>BJ198*107%</f>
        <v>15880.917054490941</v>
      </c>
      <c r="AG227" s="43"/>
      <c r="AH227" s="43"/>
      <c r="AI227" s="43"/>
      <c r="AJ227" s="43"/>
      <c r="AK227" s="87">
        <v>0</v>
      </c>
      <c r="AL227" s="87"/>
      <c r="AM227" s="87"/>
      <c r="AN227" s="87"/>
      <c r="AO227" s="87"/>
      <c r="AP227" s="43">
        <f>AF227</f>
        <v>15880.917054490941</v>
      </c>
      <c r="AQ227" s="87"/>
      <c r="AR227" s="87"/>
      <c r="AS227" s="87"/>
      <c r="AT227" s="87"/>
      <c r="AU227" s="43">
        <f>AP227*107%</f>
        <v>16992.581248305309</v>
      </c>
      <c r="AV227" s="43"/>
      <c r="AW227" s="43"/>
      <c r="AX227" s="43"/>
      <c r="AY227" s="43"/>
      <c r="AZ227" s="87">
        <v>0</v>
      </c>
      <c r="BA227" s="87"/>
      <c r="BB227" s="87"/>
      <c r="BC227" s="87"/>
      <c r="BD227" s="87"/>
      <c r="BE227" s="43">
        <f>AU227</f>
        <v>16992.581248305309</v>
      </c>
      <c r="BF227" s="43"/>
      <c r="BG227" s="43"/>
      <c r="BH227" s="43"/>
      <c r="BI227" s="43"/>
    </row>
    <row r="228" spans="1:79" s="35" customFormat="1" ht="48" customHeight="1" x14ac:dyDescent="0.25">
      <c r="A228" s="50">
        <v>11</v>
      </c>
      <c r="B228" s="51"/>
      <c r="C228" s="51"/>
      <c r="D228" s="96" t="s">
        <v>290</v>
      </c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8"/>
      <c r="Q228" s="95" t="s">
        <v>305</v>
      </c>
      <c r="R228" s="95"/>
      <c r="S228" s="95"/>
      <c r="T228" s="95"/>
      <c r="U228" s="95"/>
      <c r="V228" s="99" t="s">
        <v>197</v>
      </c>
      <c r="W228" s="100"/>
      <c r="X228" s="100"/>
      <c r="Y228" s="100"/>
      <c r="Z228" s="100"/>
      <c r="AA228" s="100"/>
      <c r="AB228" s="100"/>
      <c r="AC228" s="100"/>
      <c r="AD228" s="100"/>
      <c r="AE228" s="101"/>
      <c r="AF228" s="87">
        <v>0</v>
      </c>
      <c r="AG228" s="87"/>
      <c r="AH228" s="87"/>
      <c r="AI228" s="87"/>
      <c r="AJ228" s="87"/>
      <c r="AK228" s="43">
        <f>AK220/AK224</f>
        <v>1734.4166666666667</v>
      </c>
      <c r="AL228" s="43"/>
      <c r="AM228" s="43"/>
      <c r="AN228" s="43"/>
      <c r="AO228" s="43"/>
      <c r="AP228" s="43">
        <f>AK228</f>
        <v>1734.4166666666667</v>
      </c>
      <c r="AQ228" s="43"/>
      <c r="AR228" s="43"/>
      <c r="AS228" s="43"/>
      <c r="AT228" s="43"/>
      <c r="AU228" s="87">
        <v>0</v>
      </c>
      <c r="AV228" s="87"/>
      <c r="AW228" s="87"/>
      <c r="AX228" s="87"/>
      <c r="AY228" s="87"/>
      <c r="AZ228" s="43">
        <f>AZ220/AZ224</f>
        <v>1814.75</v>
      </c>
      <c r="BA228" s="43"/>
      <c r="BB228" s="43"/>
      <c r="BC228" s="43"/>
      <c r="BD228" s="43"/>
      <c r="BE228" s="43">
        <f>AZ228</f>
        <v>1814.75</v>
      </c>
      <c r="BF228" s="43"/>
      <c r="BG228" s="43"/>
      <c r="BH228" s="43"/>
      <c r="BI228" s="43"/>
    </row>
    <row r="229" spans="1:79" s="32" customFormat="1" ht="13" x14ac:dyDescent="0.25">
      <c r="A229" s="102">
        <v>0</v>
      </c>
      <c r="B229" s="83"/>
      <c r="C229" s="83"/>
      <c r="D229" s="103" t="s">
        <v>198</v>
      </c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5"/>
      <c r="Q229" s="106"/>
      <c r="R229" s="106"/>
      <c r="S229" s="106"/>
      <c r="T229" s="106"/>
      <c r="U229" s="106"/>
      <c r="V229" s="107"/>
      <c r="W229" s="108"/>
      <c r="X229" s="108"/>
      <c r="Y229" s="108"/>
      <c r="Z229" s="108"/>
      <c r="AA229" s="108"/>
      <c r="AB229" s="108"/>
      <c r="AC229" s="108"/>
      <c r="AD229" s="108"/>
      <c r="AE229" s="109"/>
      <c r="AF229" s="90"/>
      <c r="AG229" s="90"/>
      <c r="AH229" s="90"/>
      <c r="AI229" s="90"/>
      <c r="AJ229" s="90"/>
      <c r="AK229" s="90"/>
      <c r="AL229" s="90"/>
      <c r="AM229" s="90"/>
      <c r="AN229" s="90"/>
      <c r="AO229" s="90"/>
      <c r="AP229" s="90"/>
      <c r="AQ229" s="90"/>
      <c r="AR229" s="90"/>
      <c r="AS229" s="90"/>
      <c r="AT229" s="90"/>
      <c r="AU229" s="90"/>
      <c r="AV229" s="90"/>
      <c r="AW229" s="90"/>
      <c r="AX229" s="90"/>
      <c r="AY229" s="90"/>
      <c r="AZ229" s="90"/>
      <c r="BA229" s="90"/>
      <c r="BB229" s="90"/>
      <c r="BC229" s="90"/>
      <c r="BD229" s="90"/>
      <c r="BE229" s="90"/>
      <c r="BF229" s="90"/>
      <c r="BG229" s="90"/>
      <c r="BH229" s="90"/>
      <c r="BI229" s="90"/>
    </row>
    <row r="230" spans="1:79" s="35" customFormat="1" ht="60.5" customHeight="1" x14ac:dyDescent="0.25">
      <c r="A230" s="50">
        <v>12</v>
      </c>
      <c r="B230" s="51"/>
      <c r="C230" s="51"/>
      <c r="D230" s="96" t="s">
        <v>291</v>
      </c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8"/>
      <c r="Q230" s="95" t="s">
        <v>199</v>
      </c>
      <c r="R230" s="95"/>
      <c r="S230" s="95"/>
      <c r="T230" s="95"/>
      <c r="U230" s="95"/>
      <c r="V230" s="99" t="s">
        <v>197</v>
      </c>
      <c r="W230" s="100"/>
      <c r="X230" s="100"/>
      <c r="Y230" s="100"/>
      <c r="Z230" s="100"/>
      <c r="AA230" s="100"/>
      <c r="AB230" s="100"/>
      <c r="AC230" s="100"/>
      <c r="AD230" s="100"/>
      <c r="AE230" s="101"/>
      <c r="AF230" s="87">
        <v>101</v>
      </c>
      <c r="AG230" s="87"/>
      <c r="AH230" s="87"/>
      <c r="AI230" s="87"/>
      <c r="AJ230" s="87"/>
      <c r="AK230" s="87">
        <v>0</v>
      </c>
      <c r="AL230" s="87"/>
      <c r="AM230" s="87"/>
      <c r="AN230" s="87"/>
      <c r="AO230" s="87"/>
      <c r="AP230" s="87">
        <v>101</v>
      </c>
      <c r="AQ230" s="87"/>
      <c r="AR230" s="87"/>
      <c r="AS230" s="87"/>
      <c r="AT230" s="87"/>
      <c r="AU230" s="87">
        <v>101</v>
      </c>
      <c r="AV230" s="87"/>
      <c r="AW230" s="87"/>
      <c r="AX230" s="87"/>
      <c r="AY230" s="87"/>
      <c r="AZ230" s="87">
        <v>0</v>
      </c>
      <c r="BA230" s="87"/>
      <c r="BB230" s="87"/>
      <c r="BC230" s="87"/>
      <c r="BD230" s="87"/>
      <c r="BE230" s="87">
        <v>101</v>
      </c>
      <c r="BF230" s="87"/>
      <c r="BG230" s="87"/>
      <c r="BH230" s="87"/>
      <c r="BI230" s="87"/>
    </row>
    <row r="231" spans="1:79" s="35" customFormat="1" ht="55" customHeight="1" x14ac:dyDescent="0.25">
      <c r="A231" s="50">
        <v>13</v>
      </c>
      <c r="B231" s="51"/>
      <c r="C231" s="51"/>
      <c r="D231" s="96" t="s">
        <v>292</v>
      </c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8"/>
      <c r="Q231" s="95" t="s">
        <v>199</v>
      </c>
      <c r="R231" s="95"/>
      <c r="S231" s="95"/>
      <c r="T231" s="95"/>
      <c r="U231" s="95"/>
      <c r="V231" s="99" t="s">
        <v>197</v>
      </c>
      <c r="W231" s="100"/>
      <c r="X231" s="100"/>
      <c r="Y231" s="100"/>
      <c r="Z231" s="100"/>
      <c r="AA231" s="100"/>
      <c r="AB231" s="100"/>
      <c r="AC231" s="100"/>
      <c r="AD231" s="100"/>
      <c r="AE231" s="101"/>
      <c r="AF231" s="87">
        <v>102</v>
      </c>
      <c r="AG231" s="87"/>
      <c r="AH231" s="87"/>
      <c r="AI231" s="87"/>
      <c r="AJ231" s="87"/>
      <c r="AK231" s="87">
        <v>0</v>
      </c>
      <c r="AL231" s="87"/>
      <c r="AM231" s="87"/>
      <c r="AN231" s="87"/>
      <c r="AO231" s="87"/>
      <c r="AP231" s="87">
        <v>102</v>
      </c>
      <c r="AQ231" s="87"/>
      <c r="AR231" s="87"/>
      <c r="AS231" s="87"/>
      <c r="AT231" s="87"/>
      <c r="AU231" s="87">
        <v>102</v>
      </c>
      <c r="AV231" s="87"/>
      <c r="AW231" s="87"/>
      <c r="AX231" s="87"/>
      <c r="AY231" s="87"/>
      <c r="AZ231" s="87">
        <v>0</v>
      </c>
      <c r="BA231" s="87"/>
      <c r="BB231" s="87"/>
      <c r="BC231" s="87"/>
      <c r="BD231" s="87"/>
      <c r="BE231" s="87">
        <v>102</v>
      </c>
      <c r="BF231" s="87"/>
      <c r="BG231" s="87"/>
      <c r="BH231" s="87"/>
      <c r="BI231" s="87"/>
    </row>
    <row r="232" spans="1:79" s="35" customFormat="1" ht="32.5" customHeight="1" x14ac:dyDescent="0.25">
      <c r="A232" s="50">
        <v>14</v>
      </c>
      <c r="B232" s="51"/>
      <c r="C232" s="51"/>
      <c r="D232" s="96" t="s">
        <v>200</v>
      </c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8"/>
      <c r="Q232" s="95" t="s">
        <v>199</v>
      </c>
      <c r="R232" s="95"/>
      <c r="S232" s="95"/>
      <c r="T232" s="95"/>
      <c r="U232" s="95"/>
      <c r="V232" s="99" t="s">
        <v>197</v>
      </c>
      <c r="W232" s="100"/>
      <c r="X232" s="100"/>
      <c r="Y232" s="100"/>
      <c r="Z232" s="100"/>
      <c r="AA232" s="100"/>
      <c r="AB232" s="100"/>
      <c r="AC232" s="100"/>
      <c r="AD232" s="100"/>
      <c r="AE232" s="101"/>
      <c r="AF232" s="87">
        <v>0</v>
      </c>
      <c r="AG232" s="87"/>
      <c r="AH232" s="87"/>
      <c r="AI232" s="87"/>
      <c r="AJ232" s="87"/>
      <c r="AK232" s="87">
        <v>100</v>
      </c>
      <c r="AL232" s="87"/>
      <c r="AM232" s="87"/>
      <c r="AN232" s="87"/>
      <c r="AO232" s="87"/>
      <c r="AP232" s="87">
        <v>0</v>
      </c>
      <c r="AQ232" s="87"/>
      <c r="AR232" s="87"/>
      <c r="AS232" s="87"/>
      <c r="AT232" s="87"/>
      <c r="AU232" s="87">
        <v>0</v>
      </c>
      <c r="AV232" s="87"/>
      <c r="AW232" s="87"/>
      <c r="AX232" s="87"/>
      <c r="AY232" s="87"/>
      <c r="AZ232" s="87">
        <v>100</v>
      </c>
      <c r="BA232" s="87"/>
      <c r="BB232" s="87"/>
      <c r="BC232" s="87"/>
      <c r="BD232" s="87"/>
      <c r="BE232" s="87">
        <v>0</v>
      </c>
      <c r="BF232" s="87"/>
      <c r="BG232" s="87"/>
      <c r="BH232" s="87"/>
      <c r="BI232" s="87"/>
    </row>
    <row r="233" spans="1:79" s="35" customFormat="1" ht="31" customHeight="1" x14ac:dyDescent="0.25">
      <c r="A233" s="50">
        <v>15</v>
      </c>
      <c r="B233" s="51"/>
      <c r="C233" s="51"/>
      <c r="D233" s="96" t="s">
        <v>201</v>
      </c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8"/>
      <c r="Q233" s="95" t="s">
        <v>199</v>
      </c>
      <c r="R233" s="95"/>
      <c r="S233" s="95"/>
      <c r="T233" s="95"/>
      <c r="U233" s="95"/>
      <c r="V233" s="99" t="s">
        <v>197</v>
      </c>
      <c r="W233" s="100"/>
      <c r="X233" s="100"/>
      <c r="Y233" s="100"/>
      <c r="Z233" s="100"/>
      <c r="AA233" s="100"/>
      <c r="AB233" s="100"/>
      <c r="AC233" s="100"/>
      <c r="AD233" s="100"/>
      <c r="AE233" s="101"/>
      <c r="AF233" s="92">
        <f>(X101+X102+X108+X109+X110+X111+X112)/X120%</f>
        <v>93.87306335903871</v>
      </c>
      <c r="AG233" s="92"/>
      <c r="AH233" s="92"/>
      <c r="AI233" s="92"/>
      <c r="AJ233" s="92"/>
      <c r="AK233" s="92">
        <f t="shared" ref="AK233" si="16">(AC101+AC102+AC108+AC109+AC110+AC111+AC112)/AC120%</f>
        <v>60.960581395070221</v>
      </c>
      <c r="AL233" s="92"/>
      <c r="AM233" s="92"/>
      <c r="AN233" s="92"/>
      <c r="AO233" s="92"/>
      <c r="AP233" s="92">
        <f>(AM101+AM102+AM108+AM109+AM110+AM111+AM112)/AM120%</f>
        <v>93.452079125086982</v>
      </c>
      <c r="AQ233" s="92"/>
      <c r="AR233" s="92"/>
      <c r="AS233" s="92"/>
      <c r="AT233" s="92"/>
      <c r="AU233" s="92">
        <v>87</v>
      </c>
      <c r="AV233" s="92"/>
      <c r="AW233" s="92"/>
      <c r="AX233" s="92"/>
      <c r="AY233" s="92"/>
      <c r="AZ233" s="87">
        <v>65</v>
      </c>
      <c r="BA233" s="87"/>
      <c r="BB233" s="87"/>
      <c r="BC233" s="87"/>
      <c r="BD233" s="87"/>
      <c r="BE233" s="87">
        <v>91</v>
      </c>
      <c r="BF233" s="87"/>
      <c r="BG233" s="87"/>
      <c r="BH233" s="87"/>
      <c r="BI233" s="87"/>
    </row>
    <row r="235" spans="1:79" ht="14.25" customHeight="1" x14ac:dyDescent="0.25">
      <c r="A235" s="115" t="s">
        <v>122</v>
      </c>
      <c r="B235" s="115"/>
      <c r="C235" s="115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  <c r="S235" s="115"/>
      <c r="T235" s="115"/>
      <c r="U235" s="115"/>
      <c r="V235" s="115"/>
      <c r="W235" s="115"/>
      <c r="X235" s="115"/>
      <c r="Y235" s="115"/>
      <c r="Z235" s="115"/>
      <c r="AA235" s="115"/>
      <c r="AB235" s="115"/>
      <c r="AC235" s="115"/>
      <c r="AD235" s="115"/>
      <c r="AE235" s="115"/>
      <c r="AF235" s="115"/>
      <c r="AG235" s="115"/>
      <c r="AH235" s="115"/>
      <c r="AI235" s="115"/>
      <c r="AJ235" s="115"/>
      <c r="AK235" s="115"/>
      <c r="AL235" s="115"/>
      <c r="AM235" s="115"/>
      <c r="AN235" s="115"/>
      <c r="AO235" s="115"/>
      <c r="AP235" s="115"/>
      <c r="AQ235" s="115"/>
      <c r="AR235" s="115"/>
      <c r="AS235" s="115"/>
      <c r="AT235" s="115"/>
      <c r="AU235" s="115"/>
      <c r="AV235" s="115"/>
      <c r="AW235" s="115"/>
      <c r="AX235" s="115"/>
      <c r="AY235" s="115"/>
      <c r="AZ235" s="115"/>
      <c r="BA235" s="115"/>
      <c r="BB235" s="115"/>
      <c r="BC235" s="115"/>
      <c r="BD235" s="115"/>
      <c r="BE235" s="115"/>
      <c r="BF235" s="115"/>
      <c r="BG235" s="115"/>
      <c r="BH235" s="115"/>
      <c r="BI235" s="115"/>
      <c r="BJ235" s="115"/>
      <c r="BK235" s="115"/>
      <c r="BL235" s="115"/>
    </row>
    <row r="236" spans="1:79" ht="15" customHeight="1" x14ac:dyDescent="0.25">
      <c r="A236" s="156" t="s">
        <v>213</v>
      </c>
      <c r="B236" s="156"/>
      <c r="C236" s="156"/>
      <c r="D236" s="156"/>
      <c r="E236" s="156"/>
      <c r="F236" s="156"/>
      <c r="G236" s="156"/>
      <c r="H236" s="156"/>
      <c r="I236" s="156"/>
      <c r="J236" s="156"/>
      <c r="K236" s="156"/>
      <c r="L236" s="156"/>
      <c r="M236" s="156"/>
      <c r="N236" s="156"/>
      <c r="O236" s="156"/>
      <c r="P236" s="156"/>
      <c r="Q236" s="156"/>
      <c r="R236" s="156"/>
      <c r="S236" s="156"/>
      <c r="T236" s="156"/>
      <c r="U236" s="156"/>
      <c r="V236" s="156"/>
      <c r="W236" s="156"/>
      <c r="X236" s="156"/>
      <c r="Y236" s="156"/>
      <c r="Z236" s="156"/>
      <c r="AA236" s="156"/>
      <c r="AB236" s="156"/>
      <c r="AC236" s="156"/>
      <c r="AD236" s="156"/>
      <c r="AE236" s="156"/>
      <c r="AF236" s="156"/>
      <c r="AG236" s="156"/>
      <c r="AH236" s="156"/>
      <c r="AI236" s="156"/>
      <c r="AJ236" s="156"/>
      <c r="AK236" s="156"/>
      <c r="AL236" s="156"/>
      <c r="AM236" s="156"/>
      <c r="AN236" s="156"/>
      <c r="AO236" s="156"/>
      <c r="AP236" s="156"/>
      <c r="AQ236" s="156"/>
      <c r="AR236" s="156"/>
      <c r="AS236" s="156"/>
      <c r="AT236" s="156"/>
      <c r="AU236" s="156"/>
      <c r="AV236" s="156"/>
      <c r="AW236" s="156"/>
      <c r="AX236" s="156"/>
      <c r="AY236" s="156"/>
      <c r="AZ236" s="156"/>
      <c r="BA236" s="156"/>
      <c r="BB236" s="156"/>
      <c r="BC236" s="156"/>
      <c r="BD236" s="156"/>
      <c r="BE236" s="156"/>
      <c r="BF236" s="156"/>
      <c r="BG236" s="156"/>
      <c r="BH236" s="156"/>
      <c r="BI236" s="156"/>
      <c r="BJ236" s="156"/>
      <c r="BK236" s="156"/>
      <c r="BL236" s="156"/>
      <c r="BM236" s="156"/>
      <c r="BN236" s="156"/>
      <c r="BO236" s="156"/>
      <c r="BP236" s="156"/>
      <c r="BQ236" s="156"/>
      <c r="BR236" s="156"/>
    </row>
    <row r="237" spans="1:79" s="30" customFormat="1" ht="13" customHeight="1" x14ac:dyDescent="0.25">
      <c r="A237" s="177" t="s">
        <v>19</v>
      </c>
      <c r="B237" s="178"/>
      <c r="C237" s="178"/>
      <c r="D237" s="178"/>
      <c r="E237" s="178"/>
      <c r="F237" s="178"/>
      <c r="G237" s="178"/>
      <c r="H237" s="178"/>
      <c r="I237" s="178"/>
      <c r="J237" s="178"/>
      <c r="K237" s="178"/>
      <c r="L237" s="178"/>
      <c r="M237" s="178"/>
      <c r="N237" s="178"/>
      <c r="O237" s="178"/>
      <c r="P237" s="178"/>
      <c r="Q237" s="178"/>
      <c r="R237" s="178"/>
      <c r="S237" s="178"/>
      <c r="T237" s="179"/>
      <c r="U237" s="95" t="s">
        <v>214</v>
      </c>
      <c r="V237" s="95"/>
      <c r="W237" s="95"/>
      <c r="X237" s="95"/>
      <c r="Y237" s="95"/>
      <c r="Z237" s="95"/>
      <c r="AA237" s="95"/>
      <c r="AB237" s="95"/>
      <c r="AC237" s="95"/>
      <c r="AD237" s="95"/>
      <c r="AE237" s="95" t="s">
        <v>217</v>
      </c>
      <c r="AF237" s="95"/>
      <c r="AG237" s="95"/>
      <c r="AH237" s="95"/>
      <c r="AI237" s="95"/>
      <c r="AJ237" s="95"/>
      <c r="AK237" s="95"/>
      <c r="AL237" s="95"/>
      <c r="AM237" s="95"/>
      <c r="AN237" s="95"/>
      <c r="AO237" s="95" t="s">
        <v>224</v>
      </c>
      <c r="AP237" s="95"/>
      <c r="AQ237" s="95"/>
      <c r="AR237" s="95"/>
      <c r="AS237" s="95"/>
      <c r="AT237" s="95"/>
      <c r="AU237" s="95"/>
      <c r="AV237" s="95"/>
      <c r="AW237" s="95"/>
      <c r="AX237" s="95"/>
      <c r="AY237" s="95" t="s">
        <v>235</v>
      </c>
      <c r="AZ237" s="95"/>
      <c r="BA237" s="95"/>
      <c r="BB237" s="95"/>
      <c r="BC237" s="95"/>
      <c r="BD237" s="95"/>
      <c r="BE237" s="95"/>
      <c r="BF237" s="95"/>
      <c r="BG237" s="95"/>
      <c r="BH237" s="95"/>
      <c r="BI237" s="95" t="s">
        <v>240</v>
      </c>
      <c r="BJ237" s="95"/>
      <c r="BK237" s="95"/>
      <c r="BL237" s="95"/>
      <c r="BM237" s="95"/>
      <c r="BN237" s="95"/>
      <c r="BO237" s="95"/>
      <c r="BP237" s="95"/>
      <c r="BQ237" s="95"/>
      <c r="BR237" s="95"/>
    </row>
    <row r="238" spans="1:79" s="30" customFormat="1" ht="30" customHeight="1" x14ac:dyDescent="0.25">
      <c r="A238" s="180"/>
      <c r="B238" s="181"/>
      <c r="C238" s="181"/>
      <c r="D238" s="181"/>
      <c r="E238" s="181"/>
      <c r="F238" s="181"/>
      <c r="G238" s="181"/>
      <c r="H238" s="181"/>
      <c r="I238" s="181"/>
      <c r="J238" s="181"/>
      <c r="K238" s="181"/>
      <c r="L238" s="181"/>
      <c r="M238" s="181"/>
      <c r="N238" s="181"/>
      <c r="O238" s="181"/>
      <c r="P238" s="181"/>
      <c r="Q238" s="181"/>
      <c r="R238" s="181"/>
      <c r="S238" s="181"/>
      <c r="T238" s="182"/>
      <c r="U238" s="95" t="s">
        <v>4</v>
      </c>
      <c r="V238" s="95"/>
      <c r="W238" s="95"/>
      <c r="X238" s="95"/>
      <c r="Y238" s="95"/>
      <c r="Z238" s="95" t="s">
        <v>3</v>
      </c>
      <c r="AA238" s="95"/>
      <c r="AB238" s="95"/>
      <c r="AC238" s="95"/>
      <c r="AD238" s="95"/>
      <c r="AE238" s="95" t="s">
        <v>4</v>
      </c>
      <c r="AF238" s="95"/>
      <c r="AG238" s="95"/>
      <c r="AH238" s="95"/>
      <c r="AI238" s="95"/>
      <c r="AJ238" s="95" t="s">
        <v>3</v>
      </c>
      <c r="AK238" s="95"/>
      <c r="AL238" s="95"/>
      <c r="AM238" s="95"/>
      <c r="AN238" s="95"/>
      <c r="AO238" s="95" t="s">
        <v>4</v>
      </c>
      <c r="AP238" s="95"/>
      <c r="AQ238" s="95"/>
      <c r="AR238" s="95"/>
      <c r="AS238" s="95"/>
      <c r="AT238" s="95" t="s">
        <v>3</v>
      </c>
      <c r="AU238" s="95"/>
      <c r="AV238" s="95"/>
      <c r="AW238" s="95"/>
      <c r="AX238" s="95"/>
      <c r="AY238" s="95" t="s">
        <v>4</v>
      </c>
      <c r="AZ238" s="95"/>
      <c r="BA238" s="95"/>
      <c r="BB238" s="95"/>
      <c r="BC238" s="95"/>
      <c r="BD238" s="95" t="s">
        <v>3</v>
      </c>
      <c r="BE238" s="95"/>
      <c r="BF238" s="95"/>
      <c r="BG238" s="95"/>
      <c r="BH238" s="95"/>
      <c r="BI238" s="95" t="s">
        <v>4</v>
      </c>
      <c r="BJ238" s="95"/>
      <c r="BK238" s="95"/>
      <c r="BL238" s="95"/>
      <c r="BM238" s="95"/>
      <c r="BN238" s="95" t="s">
        <v>3</v>
      </c>
      <c r="BO238" s="95"/>
      <c r="BP238" s="95"/>
      <c r="BQ238" s="95"/>
      <c r="BR238" s="95"/>
    </row>
    <row r="239" spans="1:79" s="29" customFormat="1" ht="15" customHeight="1" x14ac:dyDescent="0.25">
      <c r="A239" s="86">
        <v>1</v>
      </c>
      <c r="B239" s="93"/>
      <c r="C239" s="93"/>
      <c r="D239" s="93"/>
      <c r="E239" s="93"/>
      <c r="F239" s="93"/>
      <c r="G239" s="93"/>
      <c r="H239" s="93"/>
      <c r="I239" s="93"/>
      <c r="J239" s="93"/>
      <c r="K239" s="93"/>
      <c r="L239" s="93"/>
      <c r="M239" s="93"/>
      <c r="N239" s="93"/>
      <c r="O239" s="93"/>
      <c r="P239" s="93"/>
      <c r="Q239" s="93"/>
      <c r="R239" s="93"/>
      <c r="S239" s="93"/>
      <c r="T239" s="94"/>
      <c r="U239" s="73">
        <v>2</v>
      </c>
      <c r="V239" s="73"/>
      <c r="W239" s="73"/>
      <c r="X239" s="73"/>
      <c r="Y239" s="73"/>
      <c r="Z239" s="73">
        <v>3</v>
      </c>
      <c r="AA239" s="73"/>
      <c r="AB239" s="73"/>
      <c r="AC239" s="73"/>
      <c r="AD239" s="73"/>
      <c r="AE239" s="73">
        <v>4</v>
      </c>
      <c r="AF239" s="73"/>
      <c r="AG239" s="73"/>
      <c r="AH239" s="73"/>
      <c r="AI239" s="73"/>
      <c r="AJ239" s="73">
        <v>5</v>
      </c>
      <c r="AK239" s="73"/>
      <c r="AL239" s="73"/>
      <c r="AM239" s="73"/>
      <c r="AN239" s="73"/>
      <c r="AO239" s="73">
        <v>6</v>
      </c>
      <c r="AP239" s="73"/>
      <c r="AQ239" s="73"/>
      <c r="AR239" s="73"/>
      <c r="AS239" s="73"/>
      <c r="AT239" s="73">
        <v>7</v>
      </c>
      <c r="AU239" s="73"/>
      <c r="AV239" s="73"/>
      <c r="AW239" s="73"/>
      <c r="AX239" s="73"/>
      <c r="AY239" s="73">
        <v>8</v>
      </c>
      <c r="AZ239" s="73"/>
      <c r="BA239" s="73"/>
      <c r="BB239" s="73"/>
      <c r="BC239" s="73"/>
      <c r="BD239" s="73">
        <v>9</v>
      </c>
      <c r="BE239" s="73"/>
      <c r="BF239" s="73"/>
      <c r="BG239" s="73"/>
      <c r="BH239" s="73"/>
      <c r="BI239" s="73">
        <v>10</v>
      </c>
      <c r="BJ239" s="73"/>
      <c r="BK239" s="73"/>
      <c r="BL239" s="73"/>
      <c r="BM239" s="73"/>
      <c r="BN239" s="73">
        <v>11</v>
      </c>
      <c r="BO239" s="73"/>
      <c r="BP239" s="73"/>
      <c r="BQ239" s="73"/>
      <c r="BR239" s="73"/>
    </row>
    <row r="240" spans="1:79" s="28" customFormat="1" ht="15.75" hidden="1" customHeight="1" x14ac:dyDescent="0.3">
      <c r="A240" s="50" t="s">
        <v>55</v>
      </c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2"/>
      <c r="U240" s="58" t="s">
        <v>63</v>
      </c>
      <c r="V240" s="58"/>
      <c r="W240" s="58"/>
      <c r="X240" s="58"/>
      <c r="Y240" s="58"/>
      <c r="Z240" s="65" t="s">
        <v>64</v>
      </c>
      <c r="AA240" s="65"/>
      <c r="AB240" s="65"/>
      <c r="AC240" s="65"/>
      <c r="AD240" s="65"/>
      <c r="AE240" s="58" t="s">
        <v>65</v>
      </c>
      <c r="AF240" s="58"/>
      <c r="AG240" s="58"/>
      <c r="AH240" s="58"/>
      <c r="AI240" s="58"/>
      <c r="AJ240" s="65" t="s">
        <v>66</v>
      </c>
      <c r="AK240" s="65"/>
      <c r="AL240" s="65"/>
      <c r="AM240" s="65"/>
      <c r="AN240" s="65"/>
      <c r="AO240" s="58" t="s">
        <v>56</v>
      </c>
      <c r="AP240" s="58"/>
      <c r="AQ240" s="58"/>
      <c r="AR240" s="58"/>
      <c r="AS240" s="58"/>
      <c r="AT240" s="65" t="s">
        <v>57</v>
      </c>
      <c r="AU240" s="65"/>
      <c r="AV240" s="65"/>
      <c r="AW240" s="65"/>
      <c r="AX240" s="65"/>
      <c r="AY240" s="58" t="s">
        <v>58</v>
      </c>
      <c r="AZ240" s="58"/>
      <c r="BA240" s="58"/>
      <c r="BB240" s="58"/>
      <c r="BC240" s="58"/>
      <c r="BD240" s="65" t="s">
        <v>59</v>
      </c>
      <c r="BE240" s="65"/>
      <c r="BF240" s="65"/>
      <c r="BG240" s="65"/>
      <c r="BH240" s="65"/>
      <c r="BI240" s="58" t="s">
        <v>60</v>
      </c>
      <c r="BJ240" s="58"/>
      <c r="BK240" s="58"/>
      <c r="BL240" s="58"/>
      <c r="BM240" s="58"/>
      <c r="BN240" s="65" t="s">
        <v>61</v>
      </c>
      <c r="BO240" s="65"/>
      <c r="BP240" s="65"/>
      <c r="BQ240" s="65"/>
      <c r="BR240" s="65"/>
      <c r="CA240" s="28" t="s">
        <v>39</v>
      </c>
    </row>
    <row r="241" spans="1:79" s="32" customFormat="1" ht="12.75" customHeight="1" x14ac:dyDescent="0.25">
      <c r="A241" s="47" t="s">
        <v>332</v>
      </c>
      <c r="B241" s="48"/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48"/>
      <c r="S241" s="48"/>
      <c r="T241" s="49"/>
      <c r="U241" s="43">
        <f>8233809+9229948+6129569+3480606+122061</f>
        <v>27195993</v>
      </c>
      <c r="V241" s="43"/>
      <c r="W241" s="43"/>
      <c r="X241" s="43"/>
      <c r="Y241" s="43"/>
      <c r="Z241" s="43">
        <v>385609</v>
      </c>
      <c r="AA241" s="43"/>
      <c r="AB241" s="43"/>
      <c r="AC241" s="43"/>
      <c r="AD241" s="43"/>
      <c r="AE241" s="43">
        <f>9078502+9116183+5370700+2773222+91551</f>
        <v>26430158</v>
      </c>
      <c r="AF241" s="43"/>
      <c r="AG241" s="43"/>
      <c r="AH241" s="43"/>
      <c r="AI241" s="43"/>
      <c r="AJ241" s="43">
        <f>47458+447206</f>
        <v>494664</v>
      </c>
      <c r="AK241" s="43"/>
      <c r="AL241" s="43"/>
      <c r="AM241" s="43"/>
      <c r="AN241" s="43"/>
      <c r="AO241" s="43">
        <f>9695207+9582500+6215617+3461059+74600</f>
        <v>29028983</v>
      </c>
      <c r="AP241" s="43"/>
      <c r="AQ241" s="43"/>
      <c r="AR241" s="43"/>
      <c r="AS241" s="43"/>
      <c r="AT241" s="43">
        <v>47458</v>
      </c>
      <c r="AU241" s="43"/>
      <c r="AV241" s="43"/>
      <c r="AW241" s="43"/>
      <c r="AX241" s="43"/>
      <c r="AY241" s="43">
        <f>10006423+10411316+6406357+3461059+74600</f>
        <v>30359755</v>
      </c>
      <c r="AZ241" s="43"/>
      <c r="BA241" s="43"/>
      <c r="BB241" s="43"/>
      <c r="BC241" s="43"/>
      <c r="BD241" s="43">
        <v>48981</v>
      </c>
      <c r="BE241" s="43"/>
      <c r="BF241" s="43"/>
      <c r="BG241" s="43"/>
      <c r="BH241" s="43"/>
      <c r="BI241" s="43">
        <f>10470242+11015172+6835270+3461059+74600</f>
        <v>31856343</v>
      </c>
      <c r="BJ241" s="43"/>
      <c r="BK241" s="43"/>
      <c r="BL241" s="43"/>
      <c r="BM241" s="43"/>
      <c r="BN241" s="43">
        <v>51250</v>
      </c>
      <c r="BO241" s="43"/>
      <c r="BP241" s="43"/>
      <c r="BQ241" s="43"/>
      <c r="BR241" s="43"/>
      <c r="CA241" s="32" t="s">
        <v>40</v>
      </c>
    </row>
    <row r="242" spans="1:79" s="35" customFormat="1" ht="13" customHeight="1" x14ac:dyDescent="0.25">
      <c r="A242" s="47" t="s">
        <v>333</v>
      </c>
      <c r="B242" s="48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8"/>
      <c r="R242" s="48"/>
      <c r="S242" s="48"/>
      <c r="T242" s="49"/>
      <c r="U242" s="43">
        <f>1712154+608527+4716949+335293</f>
        <v>7372923</v>
      </c>
      <c r="V242" s="43"/>
      <c r="W242" s="43"/>
      <c r="X242" s="43"/>
      <c r="Y242" s="43"/>
      <c r="Z242" s="43">
        <v>0</v>
      </c>
      <c r="AA242" s="43"/>
      <c r="AB242" s="43"/>
      <c r="AC242" s="43"/>
      <c r="AD242" s="43"/>
      <c r="AE242" s="43">
        <f>2423680+2125070+4878047+1355130</f>
        <v>10781927</v>
      </c>
      <c r="AF242" s="43"/>
      <c r="AG242" s="43"/>
      <c r="AH242" s="43"/>
      <c r="AI242" s="43"/>
      <c r="AJ242" s="43">
        <v>0</v>
      </c>
      <c r="AK242" s="43"/>
      <c r="AL242" s="43"/>
      <c r="AM242" s="43"/>
      <c r="AN242" s="43"/>
      <c r="AO242" s="43">
        <f>1753208+1058629+5588827+1688993</f>
        <v>10089657</v>
      </c>
      <c r="AP242" s="43"/>
      <c r="AQ242" s="43"/>
      <c r="AR242" s="43"/>
      <c r="AS242" s="43"/>
      <c r="AT242" s="43">
        <v>0</v>
      </c>
      <c r="AU242" s="43"/>
      <c r="AV242" s="43"/>
      <c r="AW242" s="43"/>
      <c r="AX242" s="43"/>
      <c r="AY242" s="43">
        <f>1809486+1132733+5553443+1688993</f>
        <v>10184655</v>
      </c>
      <c r="AZ242" s="43"/>
      <c r="BA242" s="43"/>
      <c r="BB242" s="43"/>
      <c r="BC242" s="43"/>
      <c r="BD242" s="43">
        <v>0</v>
      </c>
      <c r="BE242" s="43"/>
      <c r="BF242" s="43"/>
      <c r="BG242" s="43"/>
      <c r="BH242" s="43"/>
      <c r="BI242" s="43">
        <f>1893359+1198432+5563464+1688993</f>
        <v>10344248</v>
      </c>
      <c r="BJ242" s="43"/>
      <c r="BK242" s="43"/>
      <c r="BL242" s="43"/>
      <c r="BM242" s="43"/>
      <c r="BN242" s="43">
        <v>0</v>
      </c>
      <c r="BO242" s="43"/>
      <c r="BP242" s="43"/>
      <c r="BQ242" s="43"/>
      <c r="BR242" s="43"/>
    </row>
    <row r="243" spans="1:79" s="35" customFormat="1" ht="12.75" customHeight="1" x14ac:dyDescent="0.25">
      <c r="A243" s="47" t="s">
        <v>202</v>
      </c>
      <c r="B243" s="48"/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48"/>
      <c r="R243" s="48"/>
      <c r="S243" s="48"/>
      <c r="T243" s="49"/>
      <c r="U243" s="43">
        <f>2465695+1858652+652545+156740</f>
        <v>5133632</v>
      </c>
      <c r="V243" s="43"/>
      <c r="W243" s="43"/>
      <c r="X243" s="43"/>
      <c r="Y243" s="43"/>
      <c r="Z243" s="43">
        <v>72658</v>
      </c>
      <c r="AA243" s="43"/>
      <c r="AB243" s="43"/>
      <c r="AC243" s="43"/>
      <c r="AD243" s="43"/>
      <c r="AE243" s="43">
        <f>1521518+1145283+406900+90089</f>
        <v>3163790</v>
      </c>
      <c r="AF243" s="43"/>
      <c r="AG243" s="43"/>
      <c r="AH243" s="43"/>
      <c r="AI243" s="43"/>
      <c r="AJ243" s="43">
        <f>194707+151732</f>
        <v>346439</v>
      </c>
      <c r="AK243" s="43"/>
      <c r="AL243" s="43"/>
      <c r="AM243" s="43"/>
      <c r="AN243" s="43"/>
      <c r="AO243" s="43">
        <f>1797045+2288458+455811+63238+95742</f>
        <v>4700294</v>
      </c>
      <c r="AP243" s="43"/>
      <c r="AQ243" s="43"/>
      <c r="AR243" s="43"/>
      <c r="AS243" s="43"/>
      <c r="AT243" s="43">
        <v>194707</v>
      </c>
      <c r="AU243" s="43"/>
      <c r="AV243" s="43"/>
      <c r="AW243" s="43"/>
      <c r="AX243" s="43"/>
      <c r="AY243" s="43">
        <f>1854730+2448650+315400+63238</f>
        <v>4682018</v>
      </c>
      <c r="AZ243" s="43"/>
      <c r="BA243" s="43"/>
      <c r="BB243" s="43"/>
      <c r="BC243" s="43"/>
      <c r="BD243" s="43">
        <f>200957+263200</f>
        <v>464157</v>
      </c>
      <c r="BE243" s="43"/>
      <c r="BF243" s="43"/>
      <c r="BG243" s="43"/>
      <c r="BH243" s="43"/>
      <c r="BI243" s="43">
        <f>1940701+2590672+337478</f>
        <v>4868851</v>
      </c>
      <c r="BJ243" s="43"/>
      <c r="BK243" s="43"/>
      <c r="BL243" s="43"/>
      <c r="BM243" s="43"/>
      <c r="BN243" s="43">
        <f>210264+263200</f>
        <v>473464</v>
      </c>
      <c r="BO243" s="43"/>
      <c r="BP243" s="43"/>
      <c r="BQ243" s="43"/>
      <c r="BR243" s="43"/>
    </row>
    <row r="244" spans="1:79" s="32" customFormat="1" ht="12.75" customHeight="1" x14ac:dyDescent="0.25">
      <c r="A244" s="47" t="s">
        <v>334</v>
      </c>
      <c r="B244" s="48"/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49"/>
      <c r="U244" s="43">
        <f>426671+458478+311886+174155</f>
        <v>1371190</v>
      </c>
      <c r="V244" s="43"/>
      <c r="W244" s="43"/>
      <c r="X244" s="43"/>
      <c r="Y244" s="43"/>
      <c r="Z244" s="43">
        <f>210159+13612</f>
        <v>223771</v>
      </c>
      <c r="AA244" s="43"/>
      <c r="AB244" s="43"/>
      <c r="AC244" s="43"/>
      <c r="AD244" s="43"/>
      <c r="AE244" s="43">
        <f>444560+543905+322038+180179</f>
        <v>1490682</v>
      </c>
      <c r="AF244" s="43"/>
      <c r="AG244" s="43"/>
      <c r="AH244" s="43"/>
      <c r="AI244" s="43"/>
      <c r="AJ244" s="43">
        <f>151732+21677</f>
        <v>173409</v>
      </c>
      <c r="AK244" s="43"/>
      <c r="AL244" s="43"/>
      <c r="AM244" s="43"/>
      <c r="AN244" s="43"/>
      <c r="AO244" s="43">
        <f>546247+564430+377707+233809</f>
        <v>1722193</v>
      </c>
      <c r="AP244" s="43"/>
      <c r="AQ244" s="43"/>
      <c r="AR244" s="43"/>
      <c r="AS244" s="43"/>
      <c r="AT244" s="43">
        <v>263200</v>
      </c>
      <c r="AU244" s="43"/>
      <c r="AV244" s="43"/>
      <c r="AW244" s="43"/>
      <c r="AX244" s="43"/>
      <c r="AY244" s="43">
        <f>563782+603940+398400+233809</f>
        <v>1799931</v>
      </c>
      <c r="AZ244" s="43"/>
      <c r="BA244" s="43"/>
      <c r="BB244" s="43"/>
      <c r="BC244" s="43"/>
      <c r="BD244" s="43">
        <v>263200</v>
      </c>
      <c r="BE244" s="43"/>
      <c r="BF244" s="43"/>
      <c r="BG244" s="43"/>
      <c r="BH244" s="43"/>
      <c r="BI244" s="43">
        <f>589914+638969+426288+233809+63238</f>
        <v>1952218</v>
      </c>
      <c r="BJ244" s="43"/>
      <c r="BK244" s="43"/>
      <c r="BL244" s="43"/>
      <c r="BM244" s="43"/>
      <c r="BN244" s="43">
        <v>263200</v>
      </c>
      <c r="BO244" s="43"/>
      <c r="BP244" s="43"/>
      <c r="BQ244" s="43"/>
      <c r="BR244" s="43"/>
    </row>
    <row r="245" spans="1:79" s="35" customFormat="1" ht="13" hidden="1" customHeight="1" x14ac:dyDescent="0.25">
      <c r="A245" s="47"/>
      <c r="B245" s="48"/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9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  <c r="AN245" s="43"/>
      <c r="AO245" s="43">
        <v>0</v>
      </c>
      <c r="AP245" s="43"/>
      <c r="AQ245" s="43"/>
      <c r="AR245" s="43"/>
      <c r="AS245" s="43"/>
      <c r="AT245" s="43">
        <v>0</v>
      </c>
      <c r="AU245" s="43"/>
      <c r="AV245" s="43"/>
      <c r="AW245" s="43"/>
      <c r="AX245" s="43"/>
      <c r="AY245" s="43">
        <v>0</v>
      </c>
      <c r="AZ245" s="43"/>
      <c r="BA245" s="43"/>
      <c r="BB245" s="43"/>
      <c r="BC245" s="43"/>
      <c r="BD245" s="43">
        <v>0</v>
      </c>
      <c r="BE245" s="43"/>
      <c r="BF245" s="43"/>
      <c r="BG245" s="43"/>
      <c r="BH245" s="43"/>
      <c r="BI245" s="43">
        <v>0</v>
      </c>
      <c r="BJ245" s="43"/>
      <c r="BK245" s="43"/>
      <c r="BL245" s="43"/>
      <c r="BM245" s="43"/>
      <c r="BN245" s="43">
        <v>0</v>
      </c>
      <c r="BO245" s="43"/>
      <c r="BP245" s="43"/>
      <c r="BQ245" s="43"/>
      <c r="BR245" s="43"/>
    </row>
    <row r="246" spans="1:79" s="32" customFormat="1" ht="25" hidden="1" customHeight="1" x14ac:dyDescent="0.25">
      <c r="A246" s="67"/>
      <c r="B246" s="68"/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  <c r="P246" s="68"/>
      <c r="Q246" s="68"/>
      <c r="R246" s="68"/>
      <c r="S246" s="68"/>
      <c r="T246" s="69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>
        <v>0</v>
      </c>
      <c r="AP246" s="63"/>
      <c r="AQ246" s="63"/>
      <c r="AR246" s="63"/>
      <c r="AS246" s="63"/>
      <c r="AT246" s="63">
        <v>0</v>
      </c>
      <c r="AU246" s="63"/>
      <c r="AV246" s="63"/>
      <c r="AW246" s="63"/>
      <c r="AX246" s="63"/>
      <c r="AY246" s="63">
        <v>0</v>
      </c>
      <c r="AZ246" s="63"/>
      <c r="BA246" s="63"/>
      <c r="BB246" s="63"/>
      <c r="BC246" s="63"/>
      <c r="BD246" s="63">
        <v>0</v>
      </c>
      <c r="BE246" s="63"/>
      <c r="BF246" s="63"/>
      <c r="BG246" s="63"/>
      <c r="BH246" s="63"/>
      <c r="BI246" s="63">
        <v>0</v>
      </c>
      <c r="BJ246" s="63"/>
      <c r="BK246" s="63"/>
      <c r="BL246" s="63"/>
      <c r="BM246" s="63"/>
      <c r="BN246" s="63">
        <v>0</v>
      </c>
      <c r="BO246" s="63"/>
      <c r="BP246" s="63"/>
      <c r="BQ246" s="63"/>
      <c r="BR246" s="63"/>
    </row>
    <row r="247" spans="1:79" s="35" customFormat="1" ht="12.75" hidden="1" customHeight="1" x14ac:dyDescent="0.25">
      <c r="A247" s="47"/>
      <c r="B247" s="48"/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48"/>
      <c r="S247" s="48"/>
      <c r="T247" s="49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  <c r="AN247" s="43"/>
      <c r="AO247" s="43">
        <v>0</v>
      </c>
      <c r="AP247" s="43"/>
      <c r="AQ247" s="43"/>
      <c r="AR247" s="43"/>
      <c r="AS247" s="43"/>
      <c r="AT247" s="43">
        <v>0</v>
      </c>
      <c r="AU247" s="43"/>
      <c r="AV247" s="43"/>
      <c r="AW247" s="43"/>
      <c r="AX247" s="43"/>
      <c r="AY247" s="43">
        <v>0</v>
      </c>
      <c r="AZ247" s="43"/>
      <c r="BA247" s="43"/>
      <c r="BB247" s="43"/>
      <c r="BC247" s="43"/>
      <c r="BD247" s="43">
        <v>0</v>
      </c>
      <c r="BE247" s="43"/>
      <c r="BF247" s="43"/>
      <c r="BG247" s="43"/>
      <c r="BH247" s="43"/>
      <c r="BI247" s="43">
        <v>0</v>
      </c>
      <c r="BJ247" s="43"/>
      <c r="BK247" s="43"/>
      <c r="BL247" s="43"/>
      <c r="BM247" s="43"/>
      <c r="BN247" s="43">
        <v>0</v>
      </c>
      <c r="BO247" s="43"/>
      <c r="BP247" s="43"/>
      <c r="BQ247" s="43"/>
      <c r="BR247" s="43"/>
    </row>
    <row r="248" spans="1:79" s="32" customFormat="1" ht="12.75" customHeight="1" x14ac:dyDescent="0.25">
      <c r="A248" s="67" t="s">
        <v>145</v>
      </c>
      <c r="B248" s="68"/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  <c r="P248" s="68"/>
      <c r="Q248" s="68"/>
      <c r="R248" s="68"/>
      <c r="S248" s="68"/>
      <c r="T248" s="69"/>
      <c r="U248" s="63">
        <f>U241+U242+U243+U244</f>
        <v>41073738</v>
      </c>
      <c r="V248" s="63"/>
      <c r="W248" s="63"/>
      <c r="X248" s="63"/>
      <c r="Y248" s="63"/>
      <c r="Z248" s="63">
        <f t="shared" ref="Z248" si="17">Z241+Z242+Z243+Z244</f>
        <v>682038</v>
      </c>
      <c r="AA248" s="63"/>
      <c r="AB248" s="63"/>
      <c r="AC248" s="63"/>
      <c r="AD248" s="63"/>
      <c r="AE248" s="63">
        <f t="shared" ref="AE248" si="18">AE241+AE242+AE243+AE244</f>
        <v>41866557</v>
      </c>
      <c r="AF248" s="63"/>
      <c r="AG248" s="63"/>
      <c r="AH248" s="63"/>
      <c r="AI248" s="63"/>
      <c r="AJ248" s="63">
        <f t="shared" ref="AJ248" si="19">AJ241+AJ242+AJ243+AJ244</f>
        <v>1014512</v>
      </c>
      <c r="AK248" s="63"/>
      <c r="AL248" s="63"/>
      <c r="AM248" s="63"/>
      <c r="AN248" s="63"/>
      <c r="AO248" s="63">
        <f t="shared" ref="AO248" si="20">AO241+AO242+AO243+AO244</f>
        <v>45541127</v>
      </c>
      <c r="AP248" s="63"/>
      <c r="AQ248" s="63"/>
      <c r="AR248" s="63"/>
      <c r="AS248" s="63"/>
      <c r="AT248" s="63">
        <f t="shared" ref="AT248" si="21">AT241+AT242+AT243+AT244</f>
        <v>505365</v>
      </c>
      <c r="AU248" s="63"/>
      <c r="AV248" s="63"/>
      <c r="AW248" s="63"/>
      <c r="AX248" s="63"/>
      <c r="AY248" s="63">
        <f t="shared" ref="AY248" si="22">AY241+AY242+AY243+AY244</f>
        <v>47026359</v>
      </c>
      <c r="AZ248" s="63"/>
      <c r="BA248" s="63"/>
      <c r="BB248" s="63"/>
      <c r="BC248" s="63"/>
      <c r="BD248" s="63">
        <f t="shared" ref="BD248" si="23">BD241+BD242+BD243+BD244</f>
        <v>776338</v>
      </c>
      <c r="BE248" s="63"/>
      <c r="BF248" s="63"/>
      <c r="BG248" s="63"/>
      <c r="BH248" s="63"/>
      <c r="BI248" s="63">
        <f t="shared" ref="BI248" si="24">BI241+BI242+BI243+BI244</f>
        <v>49021660</v>
      </c>
      <c r="BJ248" s="63"/>
      <c r="BK248" s="63"/>
      <c r="BL248" s="63"/>
      <c r="BM248" s="63"/>
      <c r="BN248" s="63">
        <f t="shared" ref="BN248" si="25">BN241+BN242+BN243+BN244</f>
        <v>787914</v>
      </c>
      <c r="BO248" s="63"/>
      <c r="BP248" s="63"/>
      <c r="BQ248" s="63"/>
      <c r="BR248" s="63"/>
    </row>
    <row r="249" spans="1:79" s="35" customFormat="1" ht="26" customHeight="1" x14ac:dyDescent="0.25">
      <c r="A249" s="47" t="s">
        <v>203</v>
      </c>
      <c r="B249" s="48"/>
      <c r="C249" s="48"/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T249" s="49"/>
      <c r="U249" s="91" t="s">
        <v>171</v>
      </c>
      <c r="V249" s="91"/>
      <c r="W249" s="91"/>
      <c r="X249" s="91"/>
      <c r="Y249" s="91"/>
      <c r="Z249" s="91"/>
      <c r="AA249" s="91"/>
      <c r="AB249" s="91"/>
      <c r="AC249" s="91"/>
      <c r="AD249" s="91"/>
      <c r="AE249" s="91" t="s">
        <v>171</v>
      </c>
      <c r="AF249" s="91"/>
      <c r="AG249" s="91"/>
      <c r="AH249" s="91"/>
      <c r="AI249" s="91"/>
      <c r="AJ249" s="91"/>
      <c r="AK249" s="91"/>
      <c r="AL249" s="91"/>
      <c r="AM249" s="91"/>
      <c r="AN249" s="91"/>
      <c r="AO249" s="91" t="s">
        <v>171</v>
      </c>
      <c r="AP249" s="91"/>
      <c r="AQ249" s="91"/>
      <c r="AR249" s="91"/>
      <c r="AS249" s="91"/>
      <c r="AT249" s="91"/>
      <c r="AU249" s="91"/>
      <c r="AV249" s="91"/>
      <c r="AW249" s="91"/>
      <c r="AX249" s="91"/>
      <c r="AY249" s="91" t="s">
        <v>171</v>
      </c>
      <c r="AZ249" s="91"/>
      <c r="BA249" s="91"/>
      <c r="BB249" s="91"/>
      <c r="BC249" s="91"/>
      <c r="BD249" s="91"/>
      <c r="BE249" s="91"/>
      <c r="BF249" s="91"/>
      <c r="BG249" s="91"/>
      <c r="BH249" s="91"/>
      <c r="BI249" s="91" t="s">
        <v>171</v>
      </c>
      <c r="BJ249" s="91"/>
      <c r="BK249" s="91"/>
      <c r="BL249" s="91"/>
      <c r="BM249" s="91"/>
      <c r="BN249" s="91"/>
      <c r="BO249" s="91"/>
      <c r="BP249" s="91"/>
      <c r="BQ249" s="91"/>
      <c r="BR249" s="91"/>
    </row>
    <row r="251" spans="1:79" hidden="1" x14ac:dyDescent="0.25"/>
    <row r="252" spans="1:79" ht="14.25" customHeight="1" x14ac:dyDescent="0.25">
      <c r="A252" s="115" t="s">
        <v>123</v>
      </c>
      <c r="B252" s="115"/>
      <c r="C252" s="115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  <c r="S252" s="115"/>
      <c r="T252" s="115"/>
      <c r="U252" s="115"/>
      <c r="V252" s="115"/>
      <c r="W252" s="115"/>
      <c r="X252" s="115"/>
      <c r="Y252" s="115"/>
      <c r="Z252" s="115"/>
      <c r="AA252" s="115"/>
      <c r="AB252" s="115"/>
      <c r="AC252" s="115"/>
      <c r="AD252" s="115"/>
      <c r="AE252" s="115"/>
      <c r="AF252" s="115"/>
      <c r="AG252" s="115"/>
      <c r="AH252" s="115"/>
      <c r="AI252" s="115"/>
      <c r="AJ252" s="115"/>
      <c r="AK252" s="115"/>
      <c r="AL252" s="115"/>
      <c r="AM252" s="115"/>
      <c r="AN252" s="115"/>
      <c r="AO252" s="115"/>
      <c r="AP252" s="115"/>
      <c r="AQ252" s="115"/>
      <c r="AR252" s="115"/>
      <c r="AS252" s="115"/>
      <c r="AT252" s="115"/>
      <c r="AU252" s="115"/>
      <c r="AV252" s="115"/>
      <c r="AW252" s="115"/>
      <c r="AX252" s="115"/>
      <c r="AY252" s="115"/>
      <c r="AZ252" s="115"/>
      <c r="BA252" s="115"/>
      <c r="BB252" s="115"/>
      <c r="BC252" s="115"/>
      <c r="BD252" s="115"/>
      <c r="BE252" s="115"/>
      <c r="BF252" s="115"/>
      <c r="BG252" s="115"/>
      <c r="BH252" s="115"/>
      <c r="BI252" s="115"/>
      <c r="BJ252" s="115"/>
      <c r="BK252" s="115"/>
      <c r="BL252" s="115"/>
    </row>
    <row r="253" spans="1:79" s="38" customFormat="1" ht="15" customHeight="1" x14ac:dyDescent="0.25">
      <c r="A253" s="168" t="s">
        <v>6</v>
      </c>
      <c r="B253" s="169"/>
      <c r="C253" s="169"/>
      <c r="D253" s="168" t="s">
        <v>10</v>
      </c>
      <c r="E253" s="169"/>
      <c r="F253" s="169"/>
      <c r="G253" s="169"/>
      <c r="H253" s="169"/>
      <c r="I253" s="169"/>
      <c r="J253" s="169"/>
      <c r="K253" s="169"/>
      <c r="L253" s="169"/>
      <c r="M253" s="169"/>
      <c r="N253" s="169"/>
      <c r="O253" s="169"/>
      <c r="P253" s="169"/>
      <c r="Q253" s="169"/>
      <c r="R253" s="169"/>
      <c r="S253" s="169"/>
      <c r="T253" s="169"/>
      <c r="U253" s="169"/>
      <c r="V253" s="174"/>
      <c r="W253" s="95" t="s">
        <v>214</v>
      </c>
      <c r="X253" s="95"/>
      <c r="Y253" s="95"/>
      <c r="Z253" s="95"/>
      <c r="AA253" s="95"/>
      <c r="AB253" s="95"/>
      <c r="AC253" s="95"/>
      <c r="AD253" s="95"/>
      <c r="AE253" s="95"/>
      <c r="AF253" s="95"/>
      <c r="AG253" s="95"/>
      <c r="AH253" s="95"/>
      <c r="AI253" s="95" t="s">
        <v>218</v>
      </c>
      <c r="AJ253" s="95"/>
      <c r="AK253" s="95"/>
      <c r="AL253" s="95"/>
      <c r="AM253" s="95"/>
      <c r="AN253" s="95"/>
      <c r="AO253" s="95"/>
      <c r="AP253" s="95"/>
      <c r="AQ253" s="95"/>
      <c r="AR253" s="95"/>
      <c r="AS253" s="95"/>
      <c r="AT253" s="95"/>
      <c r="AU253" s="95" t="s">
        <v>229</v>
      </c>
      <c r="AV253" s="95"/>
      <c r="AW253" s="95"/>
      <c r="AX253" s="95"/>
      <c r="AY253" s="95"/>
      <c r="AZ253" s="95"/>
      <c r="BA253" s="95" t="s">
        <v>236</v>
      </c>
      <c r="BB253" s="95"/>
      <c r="BC253" s="95"/>
      <c r="BD253" s="95"/>
      <c r="BE253" s="95"/>
      <c r="BF253" s="95"/>
      <c r="BG253" s="95" t="s">
        <v>245</v>
      </c>
      <c r="BH253" s="95"/>
      <c r="BI253" s="95"/>
      <c r="BJ253" s="95"/>
      <c r="BK253" s="95"/>
      <c r="BL253" s="95"/>
    </row>
    <row r="254" spans="1:79" s="38" customFormat="1" ht="15" customHeight="1" x14ac:dyDescent="0.25">
      <c r="A254" s="170"/>
      <c r="B254" s="171"/>
      <c r="C254" s="171"/>
      <c r="D254" s="170"/>
      <c r="E254" s="171"/>
      <c r="F254" s="171"/>
      <c r="G254" s="171"/>
      <c r="H254" s="171"/>
      <c r="I254" s="171"/>
      <c r="J254" s="171"/>
      <c r="K254" s="171"/>
      <c r="L254" s="171"/>
      <c r="M254" s="171"/>
      <c r="N254" s="171"/>
      <c r="O254" s="171"/>
      <c r="P254" s="171"/>
      <c r="Q254" s="171"/>
      <c r="R254" s="171"/>
      <c r="S254" s="171"/>
      <c r="T254" s="171"/>
      <c r="U254" s="171"/>
      <c r="V254" s="175"/>
      <c r="W254" s="95" t="s">
        <v>4</v>
      </c>
      <c r="X254" s="95"/>
      <c r="Y254" s="95"/>
      <c r="Z254" s="95"/>
      <c r="AA254" s="95"/>
      <c r="AB254" s="95"/>
      <c r="AC254" s="95" t="s">
        <v>3</v>
      </c>
      <c r="AD254" s="95"/>
      <c r="AE254" s="95"/>
      <c r="AF254" s="95"/>
      <c r="AG254" s="95"/>
      <c r="AH254" s="95"/>
      <c r="AI254" s="95" t="s">
        <v>4</v>
      </c>
      <c r="AJ254" s="95"/>
      <c r="AK254" s="95"/>
      <c r="AL254" s="95"/>
      <c r="AM254" s="95"/>
      <c r="AN254" s="95"/>
      <c r="AO254" s="95" t="s">
        <v>3</v>
      </c>
      <c r="AP254" s="95"/>
      <c r="AQ254" s="95"/>
      <c r="AR254" s="95"/>
      <c r="AS254" s="95"/>
      <c r="AT254" s="95"/>
      <c r="AU254" s="167" t="s">
        <v>4</v>
      </c>
      <c r="AV254" s="167"/>
      <c r="AW254" s="167"/>
      <c r="AX254" s="167" t="s">
        <v>3</v>
      </c>
      <c r="AY254" s="167"/>
      <c r="AZ254" s="167"/>
      <c r="BA254" s="167" t="s">
        <v>4</v>
      </c>
      <c r="BB254" s="167"/>
      <c r="BC254" s="167"/>
      <c r="BD254" s="167" t="s">
        <v>3</v>
      </c>
      <c r="BE254" s="167"/>
      <c r="BF254" s="167"/>
      <c r="BG254" s="167" t="s">
        <v>4</v>
      </c>
      <c r="BH254" s="167"/>
      <c r="BI254" s="167"/>
      <c r="BJ254" s="167" t="s">
        <v>3</v>
      </c>
      <c r="BK254" s="167"/>
      <c r="BL254" s="167"/>
    </row>
    <row r="255" spans="1:79" s="38" customFormat="1" ht="57" customHeight="1" x14ac:dyDescent="0.25">
      <c r="A255" s="172"/>
      <c r="B255" s="173"/>
      <c r="C255" s="173"/>
      <c r="D255" s="172"/>
      <c r="E255" s="173"/>
      <c r="F255" s="173"/>
      <c r="G255" s="173"/>
      <c r="H255" s="173"/>
      <c r="I255" s="173"/>
      <c r="J255" s="173"/>
      <c r="K255" s="173"/>
      <c r="L255" s="173"/>
      <c r="M255" s="173"/>
      <c r="N255" s="173"/>
      <c r="O255" s="173"/>
      <c r="P255" s="173"/>
      <c r="Q255" s="173"/>
      <c r="R255" s="173"/>
      <c r="S255" s="173"/>
      <c r="T255" s="173"/>
      <c r="U255" s="173"/>
      <c r="V255" s="176"/>
      <c r="W255" s="95" t="s">
        <v>12</v>
      </c>
      <c r="X255" s="95"/>
      <c r="Y255" s="95"/>
      <c r="Z255" s="95" t="s">
        <v>11</v>
      </c>
      <c r="AA255" s="95"/>
      <c r="AB255" s="95"/>
      <c r="AC255" s="95" t="s">
        <v>12</v>
      </c>
      <c r="AD255" s="95"/>
      <c r="AE255" s="95"/>
      <c r="AF255" s="95" t="s">
        <v>11</v>
      </c>
      <c r="AG255" s="95"/>
      <c r="AH255" s="95"/>
      <c r="AI255" s="95" t="s">
        <v>12</v>
      </c>
      <c r="AJ255" s="95"/>
      <c r="AK255" s="95"/>
      <c r="AL255" s="95" t="s">
        <v>11</v>
      </c>
      <c r="AM255" s="95"/>
      <c r="AN255" s="95"/>
      <c r="AO255" s="95" t="s">
        <v>12</v>
      </c>
      <c r="AP255" s="95"/>
      <c r="AQ255" s="95"/>
      <c r="AR255" s="95" t="s">
        <v>11</v>
      </c>
      <c r="AS255" s="95"/>
      <c r="AT255" s="95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</row>
    <row r="256" spans="1:79" s="39" customFormat="1" ht="15" customHeight="1" x14ac:dyDescent="0.25">
      <c r="A256" s="86">
        <v>1</v>
      </c>
      <c r="B256" s="93"/>
      <c r="C256" s="93"/>
      <c r="D256" s="86">
        <v>2</v>
      </c>
      <c r="E256" s="93"/>
      <c r="F256" s="93"/>
      <c r="G256" s="93"/>
      <c r="H256" s="93"/>
      <c r="I256" s="93"/>
      <c r="J256" s="93"/>
      <c r="K256" s="93"/>
      <c r="L256" s="93"/>
      <c r="M256" s="93"/>
      <c r="N256" s="93"/>
      <c r="O256" s="93"/>
      <c r="P256" s="93"/>
      <c r="Q256" s="93"/>
      <c r="R256" s="93"/>
      <c r="S256" s="93"/>
      <c r="T256" s="93"/>
      <c r="U256" s="93"/>
      <c r="V256" s="94"/>
      <c r="W256" s="73">
        <v>3</v>
      </c>
      <c r="X256" s="73"/>
      <c r="Y256" s="73"/>
      <c r="Z256" s="73">
        <v>4</v>
      </c>
      <c r="AA256" s="73"/>
      <c r="AB256" s="73"/>
      <c r="AC256" s="73">
        <v>5</v>
      </c>
      <c r="AD256" s="73"/>
      <c r="AE256" s="73"/>
      <c r="AF256" s="73">
        <v>6</v>
      </c>
      <c r="AG256" s="73"/>
      <c r="AH256" s="73"/>
      <c r="AI256" s="73">
        <v>7</v>
      </c>
      <c r="AJ256" s="73"/>
      <c r="AK256" s="73"/>
      <c r="AL256" s="73">
        <v>8</v>
      </c>
      <c r="AM256" s="73"/>
      <c r="AN256" s="73"/>
      <c r="AO256" s="73">
        <v>9</v>
      </c>
      <c r="AP256" s="73"/>
      <c r="AQ256" s="73"/>
      <c r="AR256" s="73">
        <v>10</v>
      </c>
      <c r="AS256" s="73"/>
      <c r="AT256" s="73"/>
      <c r="AU256" s="73">
        <v>11</v>
      </c>
      <c r="AV256" s="73"/>
      <c r="AW256" s="73"/>
      <c r="AX256" s="73">
        <v>12</v>
      </c>
      <c r="AY256" s="73"/>
      <c r="AZ256" s="73"/>
      <c r="BA256" s="73">
        <v>13</v>
      </c>
      <c r="BB256" s="73"/>
      <c r="BC256" s="73"/>
      <c r="BD256" s="73">
        <v>14</v>
      </c>
      <c r="BE256" s="73"/>
      <c r="BF256" s="73"/>
      <c r="BG256" s="73">
        <v>15</v>
      </c>
      <c r="BH256" s="73"/>
      <c r="BI256" s="73"/>
      <c r="BJ256" s="73">
        <v>16</v>
      </c>
      <c r="BK256" s="73"/>
      <c r="BL256" s="73"/>
    </row>
    <row r="257" spans="1:79" s="36" customFormat="1" ht="12.75" hidden="1" customHeight="1" x14ac:dyDescent="0.25">
      <c r="A257" s="47" t="s">
        <v>67</v>
      </c>
      <c r="B257" s="48"/>
      <c r="C257" s="48"/>
      <c r="D257" s="47" t="s">
        <v>55</v>
      </c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9"/>
      <c r="W257" s="66" t="s">
        <v>70</v>
      </c>
      <c r="X257" s="66"/>
      <c r="Y257" s="66"/>
      <c r="Z257" s="66" t="s">
        <v>71</v>
      </c>
      <c r="AA257" s="66"/>
      <c r="AB257" s="66"/>
      <c r="AC257" s="166" t="s">
        <v>72</v>
      </c>
      <c r="AD257" s="166"/>
      <c r="AE257" s="166"/>
      <c r="AF257" s="166" t="s">
        <v>73</v>
      </c>
      <c r="AG257" s="166"/>
      <c r="AH257" s="166"/>
      <c r="AI257" s="66" t="s">
        <v>74</v>
      </c>
      <c r="AJ257" s="66"/>
      <c r="AK257" s="66"/>
      <c r="AL257" s="66" t="s">
        <v>75</v>
      </c>
      <c r="AM257" s="66"/>
      <c r="AN257" s="66"/>
      <c r="AO257" s="166" t="s">
        <v>102</v>
      </c>
      <c r="AP257" s="166"/>
      <c r="AQ257" s="166"/>
      <c r="AR257" s="166" t="s">
        <v>76</v>
      </c>
      <c r="AS257" s="166"/>
      <c r="AT257" s="166"/>
      <c r="AU257" s="66" t="s">
        <v>103</v>
      </c>
      <c r="AV257" s="66"/>
      <c r="AW257" s="66"/>
      <c r="AX257" s="166" t="s">
        <v>104</v>
      </c>
      <c r="AY257" s="166"/>
      <c r="AZ257" s="166"/>
      <c r="BA257" s="66" t="s">
        <v>105</v>
      </c>
      <c r="BB257" s="66"/>
      <c r="BC257" s="66"/>
      <c r="BD257" s="166" t="s">
        <v>106</v>
      </c>
      <c r="BE257" s="166"/>
      <c r="BF257" s="166"/>
      <c r="BG257" s="66" t="s">
        <v>107</v>
      </c>
      <c r="BH257" s="66"/>
      <c r="BI257" s="66"/>
      <c r="BJ257" s="166" t="s">
        <v>108</v>
      </c>
      <c r="BK257" s="166"/>
      <c r="BL257" s="166"/>
      <c r="CA257" s="36" t="s">
        <v>101</v>
      </c>
    </row>
    <row r="258" spans="1:79" s="36" customFormat="1" ht="12.75" customHeight="1" x14ac:dyDescent="0.25">
      <c r="A258" s="47">
        <v>1</v>
      </c>
      <c r="B258" s="48"/>
      <c r="C258" s="48"/>
      <c r="D258" s="47" t="s">
        <v>335</v>
      </c>
      <c r="E258" s="48"/>
      <c r="F258" s="48"/>
      <c r="G258" s="48"/>
      <c r="H258" s="48"/>
      <c r="I258" s="48"/>
      <c r="J258" s="48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9"/>
      <c r="W258" s="87">
        <f>39.5+36.41+33.35+17.5</f>
        <v>126.75999999999999</v>
      </c>
      <c r="X258" s="87"/>
      <c r="Y258" s="87"/>
      <c r="Z258" s="87">
        <f>35+33.42+33.35+17.5</f>
        <v>119.27000000000001</v>
      </c>
      <c r="AA258" s="87"/>
      <c r="AB258" s="87"/>
      <c r="AC258" s="87">
        <v>0</v>
      </c>
      <c r="AD258" s="87"/>
      <c r="AE258" s="87"/>
      <c r="AF258" s="87">
        <v>0</v>
      </c>
      <c r="AG258" s="87"/>
      <c r="AH258" s="87"/>
      <c r="AI258" s="87">
        <f>39.5+34.16+32.3+17.5</f>
        <v>123.46</v>
      </c>
      <c r="AJ258" s="87"/>
      <c r="AK258" s="87"/>
      <c r="AL258" s="87">
        <f>34.5+32.9+32.3+17.5</f>
        <v>117.2</v>
      </c>
      <c r="AM258" s="87"/>
      <c r="AN258" s="87"/>
      <c r="AO258" s="87">
        <v>0</v>
      </c>
      <c r="AP258" s="87"/>
      <c r="AQ258" s="87"/>
      <c r="AR258" s="87">
        <v>0</v>
      </c>
      <c r="AS258" s="87"/>
      <c r="AT258" s="87"/>
      <c r="AU258" s="87">
        <f>39.5+34.16+32.3+17.5</f>
        <v>123.46</v>
      </c>
      <c r="AV258" s="87"/>
      <c r="AW258" s="87"/>
      <c r="AX258" s="87">
        <v>0</v>
      </c>
      <c r="AY258" s="87"/>
      <c r="AZ258" s="87"/>
      <c r="BA258" s="87">
        <f>39.5+34.16+32.3+17.5</f>
        <v>123.46</v>
      </c>
      <c r="BB258" s="87"/>
      <c r="BC258" s="87"/>
      <c r="BD258" s="87">
        <v>0</v>
      </c>
      <c r="BE258" s="87"/>
      <c r="BF258" s="87"/>
      <c r="BG258" s="87">
        <f>39.5+34.16+32.3+17.5</f>
        <v>123.46</v>
      </c>
      <c r="BH258" s="87"/>
      <c r="BI258" s="87"/>
      <c r="BJ258" s="87">
        <v>0</v>
      </c>
      <c r="BK258" s="87"/>
      <c r="BL258" s="87"/>
      <c r="CA258" s="36" t="s">
        <v>41</v>
      </c>
    </row>
    <row r="259" spans="1:79" s="36" customFormat="1" ht="12.75" customHeight="1" x14ac:dyDescent="0.25">
      <c r="A259" s="47">
        <v>2</v>
      </c>
      <c r="B259" s="48"/>
      <c r="C259" s="48"/>
      <c r="D259" s="47" t="s">
        <v>336</v>
      </c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9"/>
      <c r="W259" s="87">
        <f>6+4+3+5</f>
        <v>18</v>
      </c>
      <c r="X259" s="87"/>
      <c r="Y259" s="87"/>
      <c r="Z259" s="87">
        <f>6+4+3+4</f>
        <v>17</v>
      </c>
      <c r="AA259" s="87"/>
      <c r="AB259" s="87"/>
      <c r="AC259" s="87">
        <v>0</v>
      </c>
      <c r="AD259" s="87"/>
      <c r="AE259" s="87"/>
      <c r="AF259" s="87">
        <v>0</v>
      </c>
      <c r="AG259" s="87"/>
      <c r="AH259" s="87"/>
      <c r="AI259" s="87">
        <f>6+5+3+5</f>
        <v>19</v>
      </c>
      <c r="AJ259" s="87"/>
      <c r="AK259" s="87"/>
      <c r="AL259" s="87">
        <f>6+5+3+5</f>
        <v>19</v>
      </c>
      <c r="AM259" s="87"/>
      <c r="AN259" s="87"/>
      <c r="AO259" s="87">
        <v>0</v>
      </c>
      <c r="AP259" s="87"/>
      <c r="AQ259" s="87"/>
      <c r="AR259" s="87">
        <v>0</v>
      </c>
      <c r="AS259" s="87"/>
      <c r="AT259" s="87"/>
      <c r="AU259" s="87">
        <f>6+6+3+6</f>
        <v>21</v>
      </c>
      <c r="AV259" s="87"/>
      <c r="AW259" s="87"/>
      <c r="AX259" s="87">
        <v>0</v>
      </c>
      <c r="AY259" s="87"/>
      <c r="AZ259" s="87"/>
      <c r="BA259" s="87">
        <f>6+6+3+6</f>
        <v>21</v>
      </c>
      <c r="BB259" s="87"/>
      <c r="BC259" s="87"/>
      <c r="BD259" s="87">
        <v>0</v>
      </c>
      <c r="BE259" s="87"/>
      <c r="BF259" s="87"/>
      <c r="BG259" s="87">
        <f>6+6+3+6</f>
        <v>21</v>
      </c>
      <c r="BH259" s="87"/>
      <c r="BI259" s="87"/>
      <c r="BJ259" s="87">
        <v>0</v>
      </c>
      <c r="BK259" s="87"/>
      <c r="BL259" s="87"/>
    </row>
    <row r="260" spans="1:79" s="36" customFormat="1" ht="12.75" customHeight="1" x14ac:dyDescent="0.25">
      <c r="A260" s="47">
        <v>3</v>
      </c>
      <c r="B260" s="48"/>
      <c r="C260" s="48"/>
      <c r="D260" s="47" t="s">
        <v>337</v>
      </c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9"/>
      <c r="W260" s="87">
        <f>6.5+9+5</f>
        <v>20.5</v>
      </c>
      <c r="X260" s="87"/>
      <c r="Y260" s="87"/>
      <c r="Z260" s="87">
        <f>6.5+12+5</f>
        <v>23.5</v>
      </c>
      <c r="AA260" s="87"/>
      <c r="AB260" s="87"/>
      <c r="AC260" s="87">
        <v>1</v>
      </c>
      <c r="AD260" s="87"/>
      <c r="AE260" s="87"/>
      <c r="AF260" s="87">
        <v>0</v>
      </c>
      <c r="AG260" s="87"/>
      <c r="AH260" s="87"/>
      <c r="AI260" s="87">
        <f>6.5+11+6</f>
        <v>23.5</v>
      </c>
      <c r="AJ260" s="87"/>
      <c r="AK260" s="87"/>
      <c r="AL260" s="87">
        <f>6.5+8+5</f>
        <v>19.5</v>
      </c>
      <c r="AM260" s="87"/>
      <c r="AN260" s="87"/>
      <c r="AO260" s="87">
        <v>0</v>
      </c>
      <c r="AP260" s="87"/>
      <c r="AQ260" s="87"/>
      <c r="AR260" s="87">
        <v>0</v>
      </c>
      <c r="AS260" s="87"/>
      <c r="AT260" s="87"/>
      <c r="AU260" s="87">
        <f>6.5+11+6</f>
        <v>23.5</v>
      </c>
      <c r="AV260" s="87"/>
      <c r="AW260" s="87"/>
      <c r="AX260" s="87">
        <v>0</v>
      </c>
      <c r="AY260" s="87"/>
      <c r="AZ260" s="87"/>
      <c r="BA260" s="87">
        <f>6.5+11+6</f>
        <v>23.5</v>
      </c>
      <c r="BB260" s="87"/>
      <c r="BC260" s="87"/>
      <c r="BD260" s="87">
        <v>0</v>
      </c>
      <c r="BE260" s="87"/>
      <c r="BF260" s="87"/>
      <c r="BG260" s="87">
        <f>6.5+11+6</f>
        <v>23.5</v>
      </c>
      <c r="BH260" s="87"/>
      <c r="BI260" s="87"/>
      <c r="BJ260" s="87">
        <v>0</v>
      </c>
      <c r="BK260" s="87"/>
      <c r="BL260" s="87"/>
    </row>
    <row r="261" spans="1:79" s="36" customFormat="1" ht="12.75" customHeight="1" x14ac:dyDescent="0.25">
      <c r="A261" s="47">
        <v>4</v>
      </c>
      <c r="B261" s="48"/>
      <c r="C261" s="48"/>
      <c r="D261" s="47" t="s">
        <v>338</v>
      </c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  <c r="Q261" s="48"/>
      <c r="R261" s="48"/>
      <c r="S261" s="48"/>
      <c r="T261" s="48"/>
      <c r="U261" s="48"/>
      <c r="V261" s="49"/>
      <c r="W261" s="87">
        <f>2.75+2+1+0.5</f>
        <v>6.25</v>
      </c>
      <c r="X261" s="87"/>
      <c r="Y261" s="87"/>
      <c r="Z261" s="87">
        <f>2.5+2+1+0.5</f>
        <v>6</v>
      </c>
      <c r="AA261" s="87"/>
      <c r="AB261" s="87"/>
      <c r="AC261" s="87">
        <v>0</v>
      </c>
      <c r="AD261" s="87"/>
      <c r="AE261" s="87"/>
      <c r="AF261" s="87">
        <v>0</v>
      </c>
      <c r="AG261" s="87"/>
      <c r="AH261" s="87"/>
      <c r="AI261" s="87">
        <f>2.75+2+1+0.5</f>
        <v>6.25</v>
      </c>
      <c r="AJ261" s="87"/>
      <c r="AK261" s="87"/>
      <c r="AL261" s="87">
        <f>2.5+1.5+1+0.5</f>
        <v>5.5</v>
      </c>
      <c r="AM261" s="87"/>
      <c r="AN261" s="87"/>
      <c r="AO261" s="87">
        <v>0</v>
      </c>
      <c r="AP261" s="87"/>
      <c r="AQ261" s="87"/>
      <c r="AR261" s="87">
        <v>0</v>
      </c>
      <c r="AS261" s="87"/>
      <c r="AT261" s="87"/>
      <c r="AU261" s="87">
        <f>2.75+2+1+0.5</f>
        <v>6.25</v>
      </c>
      <c r="AV261" s="87"/>
      <c r="AW261" s="87"/>
      <c r="AX261" s="87">
        <v>0</v>
      </c>
      <c r="AY261" s="87"/>
      <c r="AZ261" s="87"/>
      <c r="BA261" s="87">
        <f>2.75+2+1+0.5</f>
        <v>6.25</v>
      </c>
      <c r="BB261" s="87"/>
      <c r="BC261" s="87"/>
      <c r="BD261" s="87">
        <v>0</v>
      </c>
      <c r="BE261" s="87"/>
      <c r="BF261" s="87"/>
      <c r="BG261" s="87">
        <f>2.75+2+1+0.5</f>
        <v>6.25</v>
      </c>
      <c r="BH261" s="87"/>
      <c r="BI261" s="87"/>
      <c r="BJ261" s="87">
        <v>0</v>
      </c>
      <c r="BK261" s="87"/>
      <c r="BL261" s="87"/>
    </row>
    <row r="262" spans="1:79" s="36" customFormat="1" ht="12.75" customHeight="1" x14ac:dyDescent="0.25">
      <c r="A262" s="47">
        <v>5</v>
      </c>
      <c r="B262" s="48"/>
      <c r="C262" s="48"/>
      <c r="D262" s="47" t="s">
        <v>339</v>
      </c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9"/>
      <c r="W262" s="87">
        <f>33.5+54.75+4.5+31.5+1.26</f>
        <v>125.51</v>
      </c>
      <c r="X262" s="87"/>
      <c r="Y262" s="87"/>
      <c r="Z262" s="87">
        <f>28.75+41.75+20.55+4</f>
        <v>95.05</v>
      </c>
      <c r="AA262" s="87"/>
      <c r="AB262" s="87"/>
      <c r="AC262" s="87">
        <v>5</v>
      </c>
      <c r="AD262" s="87"/>
      <c r="AE262" s="87"/>
      <c r="AF262" s="87">
        <v>5</v>
      </c>
      <c r="AG262" s="87"/>
      <c r="AH262" s="87"/>
      <c r="AI262" s="87">
        <f>33.5+55.25+31.5+4.5+1.61</f>
        <v>126.36</v>
      </c>
      <c r="AJ262" s="87"/>
      <c r="AK262" s="87"/>
      <c r="AL262" s="87">
        <f>28.75+38.25+23.5+4</f>
        <v>94.5</v>
      </c>
      <c r="AM262" s="87"/>
      <c r="AN262" s="87"/>
      <c r="AO262" s="87">
        <v>6</v>
      </c>
      <c r="AP262" s="87"/>
      <c r="AQ262" s="87"/>
      <c r="AR262" s="87">
        <v>6</v>
      </c>
      <c r="AS262" s="87"/>
      <c r="AT262" s="87"/>
      <c r="AU262" s="87">
        <f>33.5+47.5+31.5+4.5</f>
        <v>117</v>
      </c>
      <c r="AV262" s="87"/>
      <c r="AW262" s="87"/>
      <c r="AX262" s="87">
        <v>0</v>
      </c>
      <c r="AY262" s="87"/>
      <c r="AZ262" s="87"/>
      <c r="BA262" s="87">
        <f>33.5+47.5+31.5+4.5</f>
        <v>117</v>
      </c>
      <c r="BB262" s="87"/>
      <c r="BC262" s="87"/>
      <c r="BD262" s="87">
        <v>0</v>
      </c>
      <c r="BE262" s="87"/>
      <c r="BF262" s="87"/>
      <c r="BG262" s="87">
        <f>33.5+47.5+31.5+4.5</f>
        <v>117</v>
      </c>
      <c r="BH262" s="87"/>
      <c r="BI262" s="87"/>
      <c r="BJ262" s="87">
        <v>0</v>
      </c>
      <c r="BK262" s="87"/>
      <c r="BL262" s="87"/>
    </row>
    <row r="263" spans="1:79" s="36" customFormat="1" ht="12.75" hidden="1" customHeight="1" x14ac:dyDescent="0.25">
      <c r="A263" s="47">
        <v>6</v>
      </c>
      <c r="B263" s="48"/>
      <c r="C263" s="48"/>
      <c r="D263" s="47"/>
      <c r="E263" s="48"/>
      <c r="F263" s="48"/>
      <c r="G263" s="48"/>
      <c r="H263" s="48"/>
      <c r="I263" s="48"/>
      <c r="J263" s="48"/>
      <c r="K263" s="48"/>
      <c r="L263" s="48"/>
      <c r="M263" s="48"/>
      <c r="N263" s="48"/>
      <c r="O263" s="48"/>
      <c r="P263" s="48"/>
      <c r="Q263" s="48"/>
      <c r="R263" s="48"/>
      <c r="S263" s="48"/>
      <c r="T263" s="48"/>
      <c r="U263" s="48"/>
      <c r="V263" s="49"/>
      <c r="W263" s="87"/>
      <c r="X263" s="87"/>
      <c r="Y263" s="87"/>
      <c r="Z263" s="87"/>
      <c r="AA263" s="87"/>
      <c r="AB263" s="87"/>
      <c r="AC263" s="87"/>
      <c r="AD263" s="87"/>
      <c r="AE263" s="87"/>
      <c r="AF263" s="87"/>
      <c r="AG263" s="87"/>
      <c r="AH263" s="87"/>
      <c r="AI263" s="87"/>
      <c r="AJ263" s="87"/>
      <c r="AK263" s="87"/>
      <c r="AL263" s="87">
        <v>0</v>
      </c>
      <c r="AM263" s="87"/>
      <c r="AN263" s="87"/>
      <c r="AO263" s="87">
        <v>1</v>
      </c>
      <c r="AP263" s="87"/>
      <c r="AQ263" s="87"/>
      <c r="AR263" s="87">
        <v>0</v>
      </c>
      <c r="AS263" s="87"/>
      <c r="AT263" s="87"/>
      <c r="AU263" s="87">
        <v>0</v>
      </c>
      <c r="AV263" s="87"/>
      <c r="AW263" s="87"/>
      <c r="AX263" s="87">
        <v>0</v>
      </c>
      <c r="AY263" s="87"/>
      <c r="AZ263" s="87"/>
      <c r="BA263" s="87">
        <v>0</v>
      </c>
      <c r="BB263" s="87"/>
      <c r="BC263" s="87"/>
      <c r="BD263" s="87">
        <v>0</v>
      </c>
      <c r="BE263" s="87"/>
      <c r="BF263" s="87"/>
      <c r="BG263" s="87">
        <v>0</v>
      </c>
      <c r="BH263" s="87"/>
      <c r="BI263" s="87"/>
      <c r="BJ263" s="87">
        <v>0</v>
      </c>
      <c r="BK263" s="87"/>
      <c r="BL263" s="87"/>
    </row>
    <row r="264" spans="1:79" s="37" customFormat="1" ht="15.5" customHeight="1" x14ac:dyDescent="0.25">
      <c r="A264" s="67">
        <v>7</v>
      </c>
      <c r="B264" s="68"/>
      <c r="C264" s="68"/>
      <c r="D264" s="67" t="s">
        <v>204</v>
      </c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9"/>
      <c r="W264" s="89">
        <f>W258+W259+W260+W261+W262</f>
        <v>297.02</v>
      </c>
      <c r="X264" s="90"/>
      <c r="Y264" s="90"/>
      <c r="Z264" s="89">
        <f>Z258+Z259+Z260+Z261+Z262</f>
        <v>260.82</v>
      </c>
      <c r="AA264" s="90"/>
      <c r="AB264" s="90"/>
      <c r="AC264" s="88">
        <f t="shared" ref="AC264" si="26">AC258+AC259+AC260+AC261+AC262</f>
        <v>6</v>
      </c>
      <c r="AD264" s="88"/>
      <c r="AE264" s="88"/>
      <c r="AF264" s="88">
        <f t="shared" ref="AF264" si="27">AF258+AF259+AF260+AF261+AF262</f>
        <v>5</v>
      </c>
      <c r="AG264" s="88"/>
      <c r="AH264" s="88"/>
      <c r="AI264" s="89">
        <f t="shared" ref="AI264" si="28">AI258+AI259+AI260+AI261+AI262</f>
        <v>298.57</v>
      </c>
      <c r="AJ264" s="90"/>
      <c r="AK264" s="90"/>
      <c r="AL264" s="89">
        <f t="shared" ref="AL264" si="29">AL258+AL259+AL260+AL261+AL262</f>
        <v>255.7</v>
      </c>
      <c r="AM264" s="90"/>
      <c r="AN264" s="90"/>
      <c r="AO264" s="88">
        <f t="shared" ref="AO264" si="30">AO258+AO259+AO260+AO261+AO262</f>
        <v>6</v>
      </c>
      <c r="AP264" s="88"/>
      <c r="AQ264" s="88"/>
      <c r="AR264" s="88">
        <f t="shared" ref="AR264" si="31">AR258+AR259+AR260+AR261+AR262</f>
        <v>6</v>
      </c>
      <c r="AS264" s="88"/>
      <c r="AT264" s="88"/>
      <c r="AU264" s="89">
        <f t="shared" ref="AU264" si="32">AU258+AU259+AU260+AU261+AU262</f>
        <v>291.20999999999998</v>
      </c>
      <c r="AV264" s="90"/>
      <c r="AW264" s="90"/>
      <c r="AX264" s="88">
        <f t="shared" ref="AX264" si="33">AX258+AX259+AX260+AX261+AX262</f>
        <v>0</v>
      </c>
      <c r="AY264" s="88"/>
      <c r="AZ264" s="88"/>
      <c r="BA264" s="89">
        <f t="shared" ref="BA264" si="34">BA258+BA259+BA260+BA261+BA262</f>
        <v>291.20999999999998</v>
      </c>
      <c r="BB264" s="90"/>
      <c r="BC264" s="90"/>
      <c r="BD264" s="88">
        <f t="shared" ref="BD264" si="35">BD258+BD259+BD260+BD261+BD262</f>
        <v>0</v>
      </c>
      <c r="BE264" s="88"/>
      <c r="BF264" s="88"/>
      <c r="BG264" s="89">
        <f t="shared" ref="BG264" si="36">BG258+BG259+BG260+BG261+BG262</f>
        <v>291.20999999999998</v>
      </c>
      <c r="BH264" s="90"/>
      <c r="BI264" s="90"/>
      <c r="BJ264" s="63">
        <f t="shared" ref="BJ264" si="37">BJ258+BJ259+BJ260+BJ261+BJ262</f>
        <v>0</v>
      </c>
      <c r="BK264" s="63"/>
      <c r="BL264" s="63"/>
    </row>
    <row r="265" spans="1:79" s="36" customFormat="1" ht="26" customHeight="1" x14ac:dyDescent="0.25">
      <c r="A265" s="47">
        <v>8</v>
      </c>
      <c r="B265" s="48"/>
      <c r="C265" s="48"/>
      <c r="D265" s="47" t="s">
        <v>205</v>
      </c>
      <c r="E265" s="48"/>
      <c r="F265" s="48"/>
      <c r="G265" s="48"/>
      <c r="H265" s="48"/>
      <c r="I265" s="48"/>
      <c r="J265" s="48"/>
      <c r="K265" s="48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9"/>
      <c r="W265" s="87" t="s">
        <v>171</v>
      </c>
      <c r="X265" s="87"/>
      <c r="Y265" s="87"/>
      <c r="Z265" s="87" t="s">
        <v>171</v>
      </c>
      <c r="AA265" s="87"/>
      <c r="AB265" s="87"/>
      <c r="AC265" s="87"/>
      <c r="AD265" s="87"/>
      <c r="AE265" s="87"/>
      <c r="AF265" s="87"/>
      <c r="AG265" s="87"/>
      <c r="AH265" s="87"/>
      <c r="AI265" s="87" t="s">
        <v>171</v>
      </c>
      <c r="AJ265" s="87"/>
      <c r="AK265" s="87"/>
      <c r="AL265" s="87" t="s">
        <v>171</v>
      </c>
      <c r="AM265" s="87"/>
      <c r="AN265" s="87"/>
      <c r="AO265" s="87"/>
      <c r="AP265" s="87"/>
      <c r="AQ265" s="87"/>
      <c r="AR265" s="87"/>
      <c r="AS265" s="87"/>
      <c r="AT265" s="87"/>
      <c r="AU265" s="87" t="s">
        <v>171</v>
      </c>
      <c r="AV265" s="87"/>
      <c r="AW265" s="87"/>
      <c r="AX265" s="87"/>
      <c r="AY265" s="87"/>
      <c r="AZ265" s="87"/>
      <c r="BA265" s="87" t="s">
        <v>171</v>
      </c>
      <c r="BB265" s="87"/>
      <c r="BC265" s="87"/>
      <c r="BD265" s="87"/>
      <c r="BE265" s="87"/>
      <c r="BF265" s="87"/>
      <c r="BG265" s="87" t="s">
        <v>171</v>
      </c>
      <c r="BH265" s="87"/>
      <c r="BI265" s="87"/>
      <c r="BJ265" s="87"/>
      <c r="BK265" s="87"/>
      <c r="BL265" s="87"/>
    </row>
    <row r="267" spans="1:79" hidden="1" x14ac:dyDescent="0.25"/>
    <row r="268" spans="1:79" ht="14.25" customHeight="1" x14ac:dyDescent="0.25">
      <c r="A268" s="115" t="s">
        <v>151</v>
      </c>
      <c r="B268" s="115"/>
      <c r="C268" s="115"/>
      <c r="D268" s="115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  <c r="S268" s="115"/>
      <c r="T268" s="115"/>
      <c r="U268" s="115"/>
      <c r="V268" s="115"/>
      <c r="W268" s="115"/>
      <c r="X268" s="115"/>
      <c r="Y268" s="115"/>
      <c r="Z268" s="115"/>
      <c r="AA268" s="115"/>
      <c r="AB268" s="115"/>
      <c r="AC268" s="115"/>
      <c r="AD268" s="115"/>
      <c r="AE268" s="115"/>
      <c r="AF268" s="115"/>
      <c r="AG268" s="115"/>
      <c r="AH268" s="115"/>
      <c r="AI268" s="115"/>
      <c r="AJ268" s="115"/>
      <c r="AK268" s="115"/>
      <c r="AL268" s="115"/>
      <c r="AM268" s="115"/>
      <c r="AN268" s="115"/>
      <c r="AO268" s="115"/>
      <c r="AP268" s="115"/>
      <c r="AQ268" s="115"/>
      <c r="AR268" s="115"/>
      <c r="AS268" s="115"/>
      <c r="AT268" s="115"/>
      <c r="AU268" s="115"/>
      <c r="AV268" s="115"/>
      <c r="AW268" s="115"/>
      <c r="AX268" s="115"/>
      <c r="AY268" s="115"/>
      <c r="AZ268" s="115"/>
      <c r="BA268" s="115"/>
      <c r="BB268" s="115"/>
      <c r="BC268" s="115"/>
      <c r="BD268" s="115"/>
      <c r="BE268" s="115"/>
      <c r="BF268" s="115"/>
      <c r="BG268" s="115"/>
      <c r="BH268" s="115"/>
      <c r="BI268" s="115"/>
      <c r="BJ268" s="115"/>
      <c r="BK268" s="115"/>
      <c r="BL268" s="115"/>
    </row>
    <row r="269" spans="1:79" ht="14.25" customHeight="1" x14ac:dyDescent="0.25">
      <c r="A269" s="115" t="s">
        <v>230</v>
      </c>
      <c r="B269" s="115"/>
      <c r="C269" s="115"/>
      <c r="D269" s="115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  <c r="R269" s="115"/>
      <c r="S269" s="115"/>
      <c r="T269" s="115"/>
      <c r="U269" s="115"/>
      <c r="V269" s="115"/>
      <c r="W269" s="115"/>
      <c r="X269" s="115"/>
      <c r="Y269" s="115"/>
      <c r="Z269" s="115"/>
      <c r="AA269" s="115"/>
      <c r="AB269" s="115"/>
      <c r="AC269" s="115"/>
      <c r="AD269" s="115"/>
      <c r="AE269" s="115"/>
      <c r="AF269" s="115"/>
      <c r="AG269" s="115"/>
      <c r="AH269" s="115"/>
      <c r="AI269" s="115"/>
      <c r="AJ269" s="115"/>
      <c r="AK269" s="115"/>
      <c r="AL269" s="115"/>
      <c r="AM269" s="115"/>
      <c r="AN269" s="115"/>
      <c r="AO269" s="115"/>
      <c r="AP269" s="115"/>
      <c r="AQ269" s="115"/>
      <c r="AR269" s="115"/>
      <c r="AS269" s="115"/>
      <c r="AT269" s="115"/>
      <c r="AU269" s="115"/>
      <c r="AV269" s="115"/>
      <c r="AW269" s="115"/>
      <c r="AX269" s="115"/>
      <c r="AY269" s="115"/>
      <c r="AZ269" s="115"/>
      <c r="BA269" s="115"/>
      <c r="BB269" s="115"/>
      <c r="BC269" s="115"/>
      <c r="BD269" s="115"/>
      <c r="BE269" s="115"/>
      <c r="BF269" s="115"/>
      <c r="BG269" s="115"/>
      <c r="BH269" s="115"/>
      <c r="BI269" s="115"/>
      <c r="BJ269" s="115"/>
      <c r="BK269" s="115"/>
      <c r="BL269" s="115"/>
      <c r="BM269" s="115"/>
      <c r="BN269" s="115"/>
      <c r="BO269" s="115"/>
      <c r="BP269" s="115"/>
      <c r="BQ269" s="115"/>
      <c r="BR269" s="115"/>
      <c r="BS269" s="115"/>
    </row>
    <row r="270" spans="1:79" ht="15" customHeight="1" x14ac:dyDescent="0.25">
      <c r="A270" s="150" t="s">
        <v>213</v>
      </c>
      <c r="B270" s="150"/>
      <c r="C270" s="150"/>
      <c r="D270" s="150"/>
      <c r="E270" s="150"/>
      <c r="F270" s="150"/>
      <c r="G270" s="150"/>
      <c r="H270" s="150"/>
      <c r="I270" s="150"/>
      <c r="J270" s="150"/>
      <c r="K270" s="150"/>
      <c r="L270" s="150"/>
      <c r="M270" s="150"/>
      <c r="N270" s="150"/>
      <c r="O270" s="150"/>
      <c r="P270" s="150"/>
      <c r="Q270" s="150"/>
      <c r="R270" s="150"/>
      <c r="S270" s="150"/>
      <c r="T270" s="150"/>
      <c r="U270" s="150"/>
      <c r="V270" s="150"/>
      <c r="W270" s="150"/>
      <c r="X270" s="150"/>
      <c r="Y270" s="150"/>
      <c r="Z270" s="150"/>
      <c r="AA270" s="150"/>
      <c r="AB270" s="150"/>
      <c r="AC270" s="150"/>
      <c r="AD270" s="150"/>
      <c r="AE270" s="150"/>
      <c r="AF270" s="150"/>
      <c r="AG270" s="150"/>
      <c r="AH270" s="150"/>
      <c r="AI270" s="150"/>
      <c r="AJ270" s="150"/>
      <c r="AK270" s="150"/>
      <c r="AL270" s="150"/>
      <c r="AM270" s="150"/>
      <c r="AN270" s="150"/>
      <c r="AO270" s="150"/>
      <c r="AP270" s="150"/>
      <c r="AQ270" s="150"/>
      <c r="AR270" s="150"/>
      <c r="AS270" s="150"/>
      <c r="AT270" s="150"/>
      <c r="AU270" s="150"/>
      <c r="AV270" s="150"/>
      <c r="AW270" s="150"/>
      <c r="AX270" s="150"/>
      <c r="AY270" s="150"/>
      <c r="AZ270" s="150"/>
      <c r="BA270" s="150"/>
      <c r="BB270" s="150"/>
      <c r="BC270" s="150"/>
      <c r="BD270" s="150"/>
      <c r="BE270" s="150"/>
      <c r="BF270" s="150"/>
      <c r="BG270" s="150"/>
      <c r="BH270" s="150"/>
      <c r="BI270" s="150"/>
      <c r="BJ270" s="150"/>
      <c r="BK270" s="150"/>
      <c r="BL270" s="150"/>
      <c r="BM270" s="150"/>
      <c r="BN270" s="150"/>
      <c r="BO270" s="150"/>
      <c r="BP270" s="150"/>
      <c r="BQ270" s="150"/>
      <c r="BR270" s="150"/>
      <c r="BS270" s="150"/>
    </row>
    <row r="271" spans="1:79" s="30" customFormat="1" ht="15" customHeight="1" x14ac:dyDescent="0.25">
      <c r="A271" s="95" t="s">
        <v>6</v>
      </c>
      <c r="B271" s="95"/>
      <c r="C271" s="95"/>
      <c r="D271" s="95"/>
      <c r="E271" s="95"/>
      <c r="F271" s="95"/>
      <c r="G271" s="95" t="s">
        <v>124</v>
      </c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95"/>
      <c r="S271" s="95"/>
      <c r="T271" s="95" t="s">
        <v>13</v>
      </c>
      <c r="U271" s="95"/>
      <c r="V271" s="95"/>
      <c r="W271" s="95"/>
      <c r="X271" s="95"/>
      <c r="Y271" s="95"/>
      <c r="Z271" s="95"/>
      <c r="AA271" s="99" t="s">
        <v>214</v>
      </c>
      <c r="AB271" s="164"/>
      <c r="AC271" s="164"/>
      <c r="AD271" s="164"/>
      <c r="AE271" s="164"/>
      <c r="AF271" s="164"/>
      <c r="AG271" s="164"/>
      <c r="AH271" s="164"/>
      <c r="AI271" s="164"/>
      <c r="AJ271" s="164"/>
      <c r="AK271" s="164"/>
      <c r="AL271" s="164"/>
      <c r="AM271" s="164"/>
      <c r="AN271" s="164"/>
      <c r="AO271" s="165"/>
      <c r="AP271" s="99" t="s">
        <v>217</v>
      </c>
      <c r="AQ271" s="100"/>
      <c r="AR271" s="100"/>
      <c r="AS271" s="100"/>
      <c r="AT271" s="100"/>
      <c r="AU271" s="100"/>
      <c r="AV271" s="100"/>
      <c r="AW271" s="100"/>
      <c r="AX271" s="100"/>
      <c r="AY271" s="100"/>
      <c r="AZ271" s="100"/>
      <c r="BA271" s="100"/>
      <c r="BB271" s="100"/>
      <c r="BC271" s="100"/>
      <c r="BD271" s="101"/>
      <c r="BE271" s="99" t="s">
        <v>224</v>
      </c>
      <c r="BF271" s="100"/>
      <c r="BG271" s="100"/>
      <c r="BH271" s="100"/>
      <c r="BI271" s="100"/>
      <c r="BJ271" s="100"/>
      <c r="BK271" s="100"/>
      <c r="BL271" s="100"/>
      <c r="BM271" s="100"/>
      <c r="BN271" s="100"/>
      <c r="BO271" s="100"/>
      <c r="BP271" s="100"/>
      <c r="BQ271" s="100"/>
      <c r="BR271" s="100"/>
      <c r="BS271" s="101"/>
    </row>
    <row r="272" spans="1:79" s="30" customFormat="1" ht="23" customHeight="1" x14ac:dyDescent="0.25">
      <c r="A272" s="95"/>
      <c r="B272" s="95"/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95"/>
      <c r="S272" s="95"/>
      <c r="T272" s="95"/>
      <c r="U272" s="95"/>
      <c r="V272" s="95"/>
      <c r="W272" s="95"/>
      <c r="X272" s="95"/>
      <c r="Y272" s="95"/>
      <c r="Z272" s="95"/>
      <c r="AA272" s="95" t="s">
        <v>4</v>
      </c>
      <c r="AB272" s="95"/>
      <c r="AC272" s="95"/>
      <c r="AD272" s="95"/>
      <c r="AE272" s="95"/>
      <c r="AF272" s="95" t="s">
        <v>3</v>
      </c>
      <c r="AG272" s="95"/>
      <c r="AH272" s="95"/>
      <c r="AI272" s="95"/>
      <c r="AJ272" s="95"/>
      <c r="AK272" s="95" t="s">
        <v>87</v>
      </c>
      <c r="AL272" s="95"/>
      <c r="AM272" s="95"/>
      <c r="AN272" s="95"/>
      <c r="AO272" s="95"/>
      <c r="AP272" s="95" t="s">
        <v>4</v>
      </c>
      <c r="AQ272" s="95"/>
      <c r="AR272" s="95"/>
      <c r="AS272" s="95"/>
      <c r="AT272" s="95"/>
      <c r="AU272" s="95" t="s">
        <v>3</v>
      </c>
      <c r="AV272" s="95"/>
      <c r="AW272" s="95"/>
      <c r="AX272" s="95"/>
      <c r="AY272" s="95"/>
      <c r="AZ272" s="95" t="s">
        <v>94</v>
      </c>
      <c r="BA272" s="95"/>
      <c r="BB272" s="95"/>
      <c r="BC272" s="95"/>
      <c r="BD272" s="95"/>
      <c r="BE272" s="95" t="s">
        <v>4</v>
      </c>
      <c r="BF272" s="95"/>
      <c r="BG272" s="95"/>
      <c r="BH272" s="95"/>
      <c r="BI272" s="95"/>
      <c r="BJ272" s="95" t="s">
        <v>3</v>
      </c>
      <c r="BK272" s="95"/>
      <c r="BL272" s="95"/>
      <c r="BM272" s="95"/>
      <c r="BN272" s="95"/>
      <c r="BO272" s="95" t="s">
        <v>125</v>
      </c>
      <c r="BP272" s="95"/>
      <c r="BQ272" s="95"/>
      <c r="BR272" s="95"/>
      <c r="BS272" s="95"/>
    </row>
    <row r="273" spans="1:79" s="29" customFormat="1" ht="15" customHeight="1" x14ac:dyDescent="0.25">
      <c r="A273" s="73">
        <v>1</v>
      </c>
      <c r="B273" s="73"/>
      <c r="C273" s="73"/>
      <c r="D273" s="73"/>
      <c r="E273" s="73"/>
      <c r="F273" s="73"/>
      <c r="G273" s="73">
        <v>2</v>
      </c>
      <c r="H273" s="73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>
        <v>3</v>
      </c>
      <c r="U273" s="73"/>
      <c r="V273" s="73"/>
      <c r="W273" s="73"/>
      <c r="X273" s="73"/>
      <c r="Y273" s="73"/>
      <c r="Z273" s="73"/>
      <c r="AA273" s="73">
        <v>4</v>
      </c>
      <c r="AB273" s="73"/>
      <c r="AC273" s="73"/>
      <c r="AD273" s="73"/>
      <c r="AE273" s="73"/>
      <c r="AF273" s="73">
        <v>5</v>
      </c>
      <c r="AG273" s="73"/>
      <c r="AH273" s="73"/>
      <c r="AI273" s="73"/>
      <c r="AJ273" s="73"/>
      <c r="AK273" s="73">
        <v>6</v>
      </c>
      <c r="AL273" s="73"/>
      <c r="AM273" s="73"/>
      <c r="AN273" s="73"/>
      <c r="AO273" s="73"/>
      <c r="AP273" s="73">
        <v>7</v>
      </c>
      <c r="AQ273" s="73"/>
      <c r="AR273" s="73"/>
      <c r="AS273" s="73"/>
      <c r="AT273" s="73"/>
      <c r="AU273" s="73">
        <v>8</v>
      </c>
      <c r="AV273" s="73"/>
      <c r="AW273" s="73"/>
      <c r="AX273" s="73"/>
      <c r="AY273" s="73"/>
      <c r="AZ273" s="73">
        <v>9</v>
      </c>
      <c r="BA273" s="73"/>
      <c r="BB273" s="73"/>
      <c r="BC273" s="73"/>
      <c r="BD273" s="73"/>
      <c r="BE273" s="73">
        <v>10</v>
      </c>
      <c r="BF273" s="73"/>
      <c r="BG273" s="73"/>
      <c r="BH273" s="73"/>
      <c r="BI273" s="73"/>
      <c r="BJ273" s="73">
        <v>11</v>
      </c>
      <c r="BK273" s="73"/>
      <c r="BL273" s="73"/>
      <c r="BM273" s="73"/>
      <c r="BN273" s="73"/>
      <c r="BO273" s="73">
        <v>12</v>
      </c>
      <c r="BP273" s="73"/>
      <c r="BQ273" s="73"/>
      <c r="BR273" s="73"/>
      <c r="BS273" s="73"/>
    </row>
    <row r="274" spans="1:79" s="28" customFormat="1" ht="15" hidden="1" customHeight="1" x14ac:dyDescent="0.3">
      <c r="A274" s="58" t="s">
        <v>67</v>
      </c>
      <c r="B274" s="58"/>
      <c r="C274" s="58"/>
      <c r="D274" s="58"/>
      <c r="E274" s="58"/>
      <c r="F274" s="58"/>
      <c r="G274" s="66" t="s">
        <v>55</v>
      </c>
      <c r="H274" s="66"/>
      <c r="I274" s="66"/>
      <c r="J274" s="66"/>
      <c r="K274" s="66"/>
      <c r="L274" s="66"/>
      <c r="M274" s="66"/>
      <c r="N274" s="66"/>
      <c r="O274" s="66"/>
      <c r="P274" s="66"/>
      <c r="Q274" s="66"/>
      <c r="R274" s="66"/>
      <c r="S274" s="66"/>
      <c r="T274" s="66" t="s">
        <v>77</v>
      </c>
      <c r="U274" s="66"/>
      <c r="V274" s="66"/>
      <c r="W274" s="66"/>
      <c r="X274" s="66"/>
      <c r="Y274" s="66"/>
      <c r="Z274" s="66"/>
      <c r="AA274" s="65" t="s">
        <v>63</v>
      </c>
      <c r="AB274" s="65"/>
      <c r="AC274" s="65"/>
      <c r="AD274" s="65"/>
      <c r="AE274" s="65"/>
      <c r="AF274" s="65" t="s">
        <v>64</v>
      </c>
      <c r="AG274" s="65"/>
      <c r="AH274" s="65"/>
      <c r="AI274" s="65"/>
      <c r="AJ274" s="65"/>
      <c r="AK274" s="85" t="s">
        <v>120</v>
      </c>
      <c r="AL274" s="85"/>
      <c r="AM274" s="85"/>
      <c r="AN274" s="85"/>
      <c r="AO274" s="85"/>
      <c r="AP274" s="65" t="s">
        <v>65</v>
      </c>
      <c r="AQ274" s="65"/>
      <c r="AR274" s="65"/>
      <c r="AS274" s="65"/>
      <c r="AT274" s="65"/>
      <c r="AU274" s="65" t="s">
        <v>66</v>
      </c>
      <c r="AV274" s="65"/>
      <c r="AW274" s="65"/>
      <c r="AX274" s="65"/>
      <c r="AY274" s="65"/>
      <c r="AZ274" s="85" t="s">
        <v>120</v>
      </c>
      <c r="BA274" s="85"/>
      <c r="BB274" s="85"/>
      <c r="BC274" s="85"/>
      <c r="BD274" s="85"/>
      <c r="BE274" s="65" t="s">
        <v>56</v>
      </c>
      <c r="BF274" s="65"/>
      <c r="BG274" s="65"/>
      <c r="BH274" s="65"/>
      <c r="BI274" s="65"/>
      <c r="BJ274" s="65" t="s">
        <v>57</v>
      </c>
      <c r="BK274" s="65"/>
      <c r="BL274" s="65"/>
      <c r="BM274" s="65"/>
      <c r="BN274" s="65"/>
      <c r="BO274" s="85" t="s">
        <v>120</v>
      </c>
      <c r="BP274" s="85"/>
      <c r="BQ274" s="85"/>
      <c r="BR274" s="85"/>
      <c r="BS274" s="85"/>
      <c r="CA274" s="28" t="s">
        <v>42</v>
      </c>
    </row>
    <row r="275" spans="1:79" s="35" customFormat="1" ht="70" customHeight="1" x14ac:dyDescent="0.25">
      <c r="A275" s="58">
        <v>1</v>
      </c>
      <c r="B275" s="58"/>
      <c r="C275" s="58"/>
      <c r="D275" s="58"/>
      <c r="E275" s="58"/>
      <c r="F275" s="58"/>
      <c r="G275" s="50" t="s">
        <v>206</v>
      </c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2"/>
      <c r="T275" s="86" t="s">
        <v>329</v>
      </c>
      <c r="U275" s="51"/>
      <c r="V275" s="51"/>
      <c r="W275" s="51"/>
      <c r="X275" s="51"/>
      <c r="Y275" s="51"/>
      <c r="Z275" s="52"/>
      <c r="AA275" s="43">
        <v>56083927</v>
      </c>
      <c r="AB275" s="43"/>
      <c r="AC275" s="43"/>
      <c r="AD275" s="43"/>
      <c r="AE275" s="43"/>
      <c r="AF275" s="43">
        <v>6960176</v>
      </c>
      <c r="AG275" s="43"/>
      <c r="AH275" s="43"/>
      <c r="AI275" s="43"/>
      <c r="AJ275" s="43"/>
      <c r="AK275" s="43">
        <f>IF(ISNUMBER(AA275),AA275,0)+IF(ISNUMBER(AF275),AF275,0)</f>
        <v>63044103</v>
      </c>
      <c r="AL275" s="43"/>
      <c r="AM275" s="43"/>
      <c r="AN275" s="43"/>
      <c r="AO275" s="43"/>
      <c r="AP275" s="43">
        <v>62193419</v>
      </c>
      <c r="AQ275" s="43"/>
      <c r="AR275" s="43"/>
      <c r="AS275" s="43"/>
      <c r="AT275" s="43"/>
      <c r="AU275" s="43">
        <v>27287638.079999998</v>
      </c>
      <c r="AV275" s="43"/>
      <c r="AW275" s="43"/>
      <c r="AX275" s="43"/>
      <c r="AY275" s="43"/>
      <c r="AZ275" s="43">
        <f>IF(ISNUMBER(AP275),AP275,0)+IF(ISNUMBER(AU275),AU275,0)</f>
        <v>89481057.079999998</v>
      </c>
      <c r="BA275" s="43"/>
      <c r="BB275" s="43"/>
      <c r="BC275" s="43"/>
      <c r="BD275" s="43"/>
      <c r="BE275" s="43">
        <f>BG39</f>
        <v>63565171</v>
      </c>
      <c r="BF275" s="43"/>
      <c r="BG275" s="43"/>
      <c r="BH275" s="43"/>
      <c r="BI275" s="43"/>
      <c r="BJ275" s="43">
        <f>BL39</f>
        <v>2442242</v>
      </c>
      <c r="BK275" s="43"/>
      <c r="BL275" s="43"/>
      <c r="BM275" s="43"/>
      <c r="BN275" s="43"/>
      <c r="BO275" s="43">
        <f>IF(ISNUMBER(BE275),BE275,0)+IF(ISNUMBER(BJ275),BJ275,0)</f>
        <v>66007413</v>
      </c>
      <c r="BP275" s="43"/>
      <c r="BQ275" s="43"/>
      <c r="BR275" s="43"/>
      <c r="BS275" s="43"/>
      <c r="CA275" s="35" t="s">
        <v>43</v>
      </c>
    </row>
    <row r="276" spans="1:79" s="32" customFormat="1" ht="12.75" customHeight="1" x14ac:dyDescent="0.25">
      <c r="A276" s="59"/>
      <c r="B276" s="59"/>
      <c r="C276" s="59"/>
      <c r="D276" s="59"/>
      <c r="E276" s="59"/>
      <c r="F276" s="59"/>
      <c r="G276" s="60" t="s">
        <v>145</v>
      </c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2"/>
      <c r="T276" s="82"/>
      <c r="U276" s="83"/>
      <c r="V276" s="83"/>
      <c r="W276" s="83"/>
      <c r="X276" s="83"/>
      <c r="Y276" s="83"/>
      <c r="Z276" s="84"/>
      <c r="AA276" s="64">
        <v>56083927</v>
      </c>
      <c r="AB276" s="64"/>
      <c r="AC276" s="64"/>
      <c r="AD276" s="64"/>
      <c r="AE276" s="64"/>
      <c r="AF276" s="64">
        <v>6960176</v>
      </c>
      <c r="AG276" s="64"/>
      <c r="AH276" s="64"/>
      <c r="AI276" s="64"/>
      <c r="AJ276" s="64"/>
      <c r="AK276" s="64">
        <f>IF(ISNUMBER(AA276),AA276,0)+IF(ISNUMBER(AF276),AF276,0)</f>
        <v>63044103</v>
      </c>
      <c r="AL276" s="64"/>
      <c r="AM276" s="64"/>
      <c r="AN276" s="64"/>
      <c r="AO276" s="64"/>
      <c r="AP276" s="64">
        <v>62193419</v>
      </c>
      <c r="AQ276" s="64"/>
      <c r="AR276" s="64"/>
      <c r="AS276" s="64"/>
      <c r="AT276" s="64"/>
      <c r="AU276" s="64">
        <v>27287638.079999998</v>
      </c>
      <c r="AV276" s="64"/>
      <c r="AW276" s="64"/>
      <c r="AX276" s="64"/>
      <c r="AY276" s="64"/>
      <c r="AZ276" s="64">
        <f>IF(ISNUMBER(AP276),AP276,0)+IF(ISNUMBER(AU276),AU276,0)</f>
        <v>89481057.079999998</v>
      </c>
      <c r="BA276" s="64"/>
      <c r="BB276" s="64"/>
      <c r="BC276" s="64"/>
      <c r="BD276" s="64"/>
      <c r="BE276" s="64">
        <f>BE275</f>
        <v>63565171</v>
      </c>
      <c r="BF276" s="64"/>
      <c r="BG276" s="64"/>
      <c r="BH276" s="64"/>
      <c r="BI276" s="64"/>
      <c r="BJ276" s="64">
        <f>BJ275</f>
        <v>2442242</v>
      </c>
      <c r="BK276" s="64"/>
      <c r="BL276" s="64"/>
      <c r="BM276" s="64"/>
      <c r="BN276" s="64"/>
      <c r="BO276" s="64">
        <f>BE276+BJ276</f>
        <v>66007413</v>
      </c>
      <c r="BP276" s="64"/>
      <c r="BQ276" s="64"/>
      <c r="BR276" s="64"/>
      <c r="BS276" s="64"/>
    </row>
    <row r="278" spans="1:79" ht="13.5" customHeight="1" x14ac:dyDescent="0.25">
      <c r="A278" s="115" t="s">
        <v>246</v>
      </c>
      <c r="B278" s="115"/>
      <c r="C278" s="115"/>
      <c r="D278" s="115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  <c r="R278" s="115"/>
      <c r="S278" s="115"/>
      <c r="T278" s="115"/>
      <c r="U278" s="115"/>
      <c r="V278" s="115"/>
      <c r="W278" s="115"/>
      <c r="X278" s="115"/>
      <c r="Y278" s="115"/>
      <c r="Z278" s="115"/>
      <c r="AA278" s="115"/>
      <c r="AB278" s="115"/>
      <c r="AC278" s="115"/>
      <c r="AD278" s="115"/>
      <c r="AE278" s="115"/>
      <c r="AF278" s="115"/>
      <c r="AG278" s="115"/>
      <c r="AH278" s="115"/>
      <c r="AI278" s="115"/>
      <c r="AJ278" s="115"/>
      <c r="AK278" s="115"/>
      <c r="AL278" s="115"/>
      <c r="AM278" s="115"/>
      <c r="AN278" s="115"/>
      <c r="AO278" s="115"/>
      <c r="AP278" s="115"/>
      <c r="AQ278" s="115"/>
      <c r="AR278" s="115"/>
      <c r="AS278" s="115"/>
      <c r="AT278" s="115"/>
      <c r="AU278" s="115"/>
      <c r="AV278" s="115"/>
      <c r="AW278" s="115"/>
      <c r="AX278" s="115"/>
      <c r="AY278" s="115"/>
      <c r="AZ278" s="115"/>
      <c r="BA278" s="115"/>
      <c r="BB278" s="115"/>
      <c r="BC278" s="115"/>
      <c r="BD278" s="115"/>
      <c r="BE278" s="115"/>
      <c r="BF278" s="115"/>
      <c r="BG278" s="115"/>
      <c r="BH278" s="115"/>
      <c r="BI278" s="115"/>
      <c r="BJ278" s="115"/>
      <c r="BK278" s="115"/>
      <c r="BL278" s="115"/>
    </row>
    <row r="279" spans="1:79" ht="15" customHeight="1" x14ac:dyDescent="0.25">
      <c r="A279" s="156" t="s">
        <v>213</v>
      </c>
      <c r="B279" s="156"/>
      <c r="C279" s="156"/>
      <c r="D279" s="156"/>
      <c r="E279" s="156"/>
      <c r="F279" s="156"/>
      <c r="G279" s="156"/>
      <c r="H279" s="156"/>
      <c r="I279" s="156"/>
      <c r="J279" s="156"/>
      <c r="K279" s="156"/>
      <c r="L279" s="156"/>
      <c r="M279" s="156"/>
      <c r="N279" s="156"/>
      <c r="O279" s="156"/>
      <c r="P279" s="156"/>
      <c r="Q279" s="156"/>
      <c r="R279" s="156"/>
      <c r="S279" s="156"/>
      <c r="T279" s="156"/>
      <c r="U279" s="156"/>
      <c r="V279" s="156"/>
      <c r="W279" s="156"/>
      <c r="X279" s="156"/>
      <c r="Y279" s="156"/>
      <c r="Z279" s="156"/>
      <c r="AA279" s="156"/>
      <c r="AB279" s="156"/>
      <c r="AC279" s="156"/>
      <c r="AD279" s="156"/>
      <c r="AE279" s="156"/>
      <c r="AF279" s="156"/>
      <c r="AG279" s="156"/>
      <c r="AH279" s="156"/>
      <c r="AI279" s="156"/>
      <c r="AJ279" s="156"/>
      <c r="AK279" s="156"/>
      <c r="AL279" s="156"/>
      <c r="AM279" s="156"/>
      <c r="AN279" s="156"/>
      <c r="AO279" s="156"/>
      <c r="AP279" s="156"/>
      <c r="AQ279" s="156"/>
      <c r="AR279" s="156"/>
      <c r="AS279" s="156"/>
      <c r="AT279" s="156"/>
      <c r="AU279" s="156"/>
      <c r="AV279" s="156"/>
      <c r="AW279" s="156"/>
      <c r="AX279" s="156"/>
      <c r="AY279" s="156"/>
      <c r="AZ279" s="156"/>
      <c r="BA279" s="156"/>
      <c r="BB279" s="156"/>
      <c r="BC279" s="156"/>
      <c r="BD279" s="156"/>
    </row>
    <row r="280" spans="1:79" s="30" customFormat="1" ht="15" customHeight="1" x14ac:dyDescent="0.25">
      <c r="A280" s="95" t="s">
        <v>6</v>
      </c>
      <c r="B280" s="95"/>
      <c r="C280" s="95"/>
      <c r="D280" s="95"/>
      <c r="E280" s="95"/>
      <c r="F280" s="95"/>
      <c r="G280" s="95" t="s">
        <v>124</v>
      </c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95"/>
      <c r="S280" s="95"/>
      <c r="T280" s="95" t="s">
        <v>13</v>
      </c>
      <c r="U280" s="95"/>
      <c r="V280" s="95"/>
      <c r="W280" s="95"/>
      <c r="X280" s="95"/>
      <c r="Y280" s="95"/>
      <c r="Z280" s="95"/>
      <c r="AA280" s="99" t="s">
        <v>235</v>
      </c>
      <c r="AB280" s="164"/>
      <c r="AC280" s="164"/>
      <c r="AD280" s="164"/>
      <c r="AE280" s="164"/>
      <c r="AF280" s="164"/>
      <c r="AG280" s="164"/>
      <c r="AH280" s="164"/>
      <c r="AI280" s="164"/>
      <c r="AJ280" s="164"/>
      <c r="AK280" s="164"/>
      <c r="AL280" s="164"/>
      <c r="AM280" s="164"/>
      <c r="AN280" s="164"/>
      <c r="AO280" s="165"/>
      <c r="AP280" s="99" t="s">
        <v>240</v>
      </c>
      <c r="AQ280" s="100"/>
      <c r="AR280" s="100"/>
      <c r="AS280" s="100"/>
      <c r="AT280" s="100"/>
      <c r="AU280" s="100"/>
      <c r="AV280" s="100"/>
      <c r="AW280" s="100"/>
      <c r="AX280" s="100"/>
      <c r="AY280" s="100"/>
      <c r="AZ280" s="100"/>
      <c r="BA280" s="100"/>
      <c r="BB280" s="100"/>
      <c r="BC280" s="100"/>
      <c r="BD280" s="101"/>
    </row>
    <row r="281" spans="1:79" s="30" customFormat="1" ht="24" customHeight="1" x14ac:dyDescent="0.25">
      <c r="A281" s="95"/>
      <c r="B281" s="95"/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95"/>
      <c r="S281" s="95"/>
      <c r="T281" s="95"/>
      <c r="U281" s="95"/>
      <c r="V281" s="95"/>
      <c r="W281" s="95"/>
      <c r="X281" s="95"/>
      <c r="Y281" s="95"/>
      <c r="Z281" s="95"/>
      <c r="AA281" s="95" t="s">
        <v>4</v>
      </c>
      <c r="AB281" s="95"/>
      <c r="AC281" s="95"/>
      <c r="AD281" s="95"/>
      <c r="AE281" s="95"/>
      <c r="AF281" s="95" t="s">
        <v>3</v>
      </c>
      <c r="AG281" s="95"/>
      <c r="AH281" s="95"/>
      <c r="AI281" s="95"/>
      <c r="AJ281" s="95"/>
      <c r="AK281" s="95" t="s">
        <v>87</v>
      </c>
      <c r="AL281" s="95"/>
      <c r="AM281" s="95"/>
      <c r="AN281" s="95"/>
      <c r="AO281" s="95"/>
      <c r="AP281" s="95" t="s">
        <v>4</v>
      </c>
      <c r="AQ281" s="95"/>
      <c r="AR281" s="95"/>
      <c r="AS281" s="95"/>
      <c r="AT281" s="95"/>
      <c r="AU281" s="95" t="s">
        <v>3</v>
      </c>
      <c r="AV281" s="95"/>
      <c r="AW281" s="95"/>
      <c r="AX281" s="95"/>
      <c r="AY281" s="95"/>
      <c r="AZ281" s="95" t="s">
        <v>94</v>
      </c>
      <c r="BA281" s="95"/>
      <c r="BB281" s="95"/>
      <c r="BC281" s="95"/>
      <c r="BD281" s="95"/>
    </row>
    <row r="282" spans="1:79" s="29" customFormat="1" ht="15" customHeight="1" x14ac:dyDescent="0.25">
      <c r="A282" s="73">
        <v>1</v>
      </c>
      <c r="B282" s="73"/>
      <c r="C282" s="73"/>
      <c r="D282" s="73"/>
      <c r="E282" s="73"/>
      <c r="F282" s="73"/>
      <c r="G282" s="73">
        <v>2</v>
      </c>
      <c r="H282" s="73"/>
      <c r="I282" s="73"/>
      <c r="J282" s="73"/>
      <c r="K282" s="73"/>
      <c r="L282" s="73"/>
      <c r="M282" s="73"/>
      <c r="N282" s="73"/>
      <c r="O282" s="73"/>
      <c r="P282" s="73"/>
      <c r="Q282" s="73"/>
      <c r="R282" s="73"/>
      <c r="S282" s="73"/>
      <c r="T282" s="73">
        <v>3</v>
      </c>
      <c r="U282" s="73"/>
      <c r="V282" s="73"/>
      <c r="W282" s="73"/>
      <c r="X282" s="73"/>
      <c r="Y282" s="73"/>
      <c r="Z282" s="73"/>
      <c r="AA282" s="73">
        <v>4</v>
      </c>
      <c r="AB282" s="73"/>
      <c r="AC282" s="73"/>
      <c r="AD282" s="73"/>
      <c r="AE282" s="73"/>
      <c r="AF282" s="73">
        <v>5</v>
      </c>
      <c r="AG282" s="73"/>
      <c r="AH282" s="73"/>
      <c r="AI282" s="73"/>
      <c r="AJ282" s="73"/>
      <c r="AK282" s="73">
        <v>6</v>
      </c>
      <c r="AL282" s="73"/>
      <c r="AM282" s="73"/>
      <c r="AN282" s="73"/>
      <c r="AO282" s="73"/>
      <c r="AP282" s="73">
        <v>7</v>
      </c>
      <c r="AQ282" s="73"/>
      <c r="AR282" s="73"/>
      <c r="AS282" s="73"/>
      <c r="AT282" s="73"/>
      <c r="AU282" s="73">
        <v>8</v>
      </c>
      <c r="AV282" s="73"/>
      <c r="AW282" s="73"/>
      <c r="AX282" s="73"/>
      <c r="AY282" s="73"/>
      <c r="AZ282" s="73">
        <v>9</v>
      </c>
      <c r="BA282" s="73"/>
      <c r="BB282" s="73"/>
      <c r="BC282" s="73"/>
      <c r="BD282" s="73"/>
    </row>
    <row r="283" spans="1:79" s="28" customFormat="1" ht="12" hidden="1" customHeight="1" x14ac:dyDescent="0.3">
      <c r="A283" s="58" t="s">
        <v>67</v>
      </c>
      <c r="B283" s="58"/>
      <c r="C283" s="58"/>
      <c r="D283" s="58"/>
      <c r="E283" s="58"/>
      <c r="F283" s="58"/>
      <c r="G283" s="66" t="s">
        <v>55</v>
      </c>
      <c r="H283" s="66"/>
      <c r="I283" s="66"/>
      <c r="J283" s="66"/>
      <c r="K283" s="66"/>
      <c r="L283" s="66"/>
      <c r="M283" s="66"/>
      <c r="N283" s="66"/>
      <c r="O283" s="66"/>
      <c r="P283" s="66"/>
      <c r="Q283" s="66"/>
      <c r="R283" s="66"/>
      <c r="S283" s="66"/>
      <c r="T283" s="66" t="s">
        <v>77</v>
      </c>
      <c r="U283" s="66"/>
      <c r="V283" s="66"/>
      <c r="W283" s="66"/>
      <c r="X283" s="66"/>
      <c r="Y283" s="66"/>
      <c r="Z283" s="66"/>
      <c r="AA283" s="65" t="s">
        <v>58</v>
      </c>
      <c r="AB283" s="65"/>
      <c r="AC283" s="65"/>
      <c r="AD283" s="65"/>
      <c r="AE283" s="65"/>
      <c r="AF283" s="65" t="s">
        <v>59</v>
      </c>
      <c r="AG283" s="65"/>
      <c r="AH283" s="65"/>
      <c r="AI283" s="65"/>
      <c r="AJ283" s="65"/>
      <c r="AK283" s="85" t="s">
        <v>120</v>
      </c>
      <c r="AL283" s="85"/>
      <c r="AM283" s="85"/>
      <c r="AN283" s="85"/>
      <c r="AO283" s="85"/>
      <c r="AP283" s="65" t="s">
        <v>60</v>
      </c>
      <c r="AQ283" s="65"/>
      <c r="AR283" s="65"/>
      <c r="AS283" s="65"/>
      <c r="AT283" s="65"/>
      <c r="AU283" s="65" t="s">
        <v>61</v>
      </c>
      <c r="AV283" s="65"/>
      <c r="AW283" s="65"/>
      <c r="AX283" s="65"/>
      <c r="AY283" s="65"/>
      <c r="AZ283" s="85" t="s">
        <v>120</v>
      </c>
      <c r="BA283" s="85"/>
      <c r="BB283" s="85"/>
      <c r="BC283" s="85"/>
      <c r="BD283" s="85"/>
      <c r="CA283" s="28" t="s">
        <v>44</v>
      </c>
    </row>
    <row r="284" spans="1:79" s="35" customFormat="1" ht="62" customHeight="1" x14ac:dyDescent="0.25">
      <c r="A284" s="58">
        <v>1</v>
      </c>
      <c r="B284" s="58"/>
      <c r="C284" s="58"/>
      <c r="D284" s="58"/>
      <c r="E284" s="58"/>
      <c r="F284" s="58"/>
      <c r="G284" s="50" t="s">
        <v>206</v>
      </c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2"/>
      <c r="T284" s="86" t="s">
        <v>329</v>
      </c>
      <c r="U284" s="51"/>
      <c r="V284" s="51"/>
      <c r="W284" s="51"/>
      <c r="X284" s="51"/>
      <c r="Y284" s="51"/>
      <c r="Z284" s="52"/>
      <c r="AA284" s="43">
        <f>X56</f>
        <v>64420627</v>
      </c>
      <c r="AB284" s="43"/>
      <c r="AC284" s="43"/>
      <c r="AD284" s="43"/>
      <c r="AE284" s="43"/>
      <c r="AF284" s="43">
        <f>AC56</f>
        <v>834681</v>
      </c>
      <c r="AG284" s="43"/>
      <c r="AH284" s="43"/>
      <c r="AI284" s="43"/>
      <c r="AJ284" s="43"/>
      <c r="AK284" s="43">
        <f>IF(ISNUMBER(AA284),AA284,0)+IF(ISNUMBER(AF284),AF284,0)</f>
        <v>65255308</v>
      </c>
      <c r="AL284" s="43"/>
      <c r="AM284" s="43"/>
      <c r="AN284" s="43"/>
      <c r="AO284" s="43"/>
      <c r="AP284" s="43">
        <f>AR56</f>
        <v>67661027</v>
      </c>
      <c r="AQ284" s="43"/>
      <c r="AR284" s="43"/>
      <c r="AS284" s="43"/>
      <c r="AT284" s="43"/>
      <c r="AU284" s="43">
        <f>AW56</f>
        <v>873339</v>
      </c>
      <c r="AV284" s="43"/>
      <c r="AW284" s="43"/>
      <c r="AX284" s="43"/>
      <c r="AY284" s="43"/>
      <c r="AZ284" s="43">
        <f>IF(ISNUMBER(AP284),AP284,0)+IF(ISNUMBER(AU284),AU284,0)</f>
        <v>68534366</v>
      </c>
      <c r="BA284" s="43"/>
      <c r="BB284" s="43"/>
      <c r="BC284" s="43"/>
      <c r="BD284" s="43"/>
      <c r="CA284" s="35" t="s">
        <v>45</v>
      </c>
    </row>
    <row r="285" spans="1:79" s="32" customFormat="1" ht="14" x14ac:dyDescent="0.25">
      <c r="A285" s="59"/>
      <c r="B285" s="59"/>
      <c r="C285" s="59"/>
      <c r="D285" s="59"/>
      <c r="E285" s="59"/>
      <c r="F285" s="59"/>
      <c r="G285" s="60" t="s">
        <v>145</v>
      </c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2"/>
      <c r="T285" s="81"/>
      <c r="U285" s="61"/>
      <c r="V285" s="61"/>
      <c r="W285" s="61"/>
      <c r="X285" s="61"/>
      <c r="Y285" s="61"/>
      <c r="Z285" s="62"/>
      <c r="AA285" s="64">
        <v>64420627</v>
      </c>
      <c r="AB285" s="64"/>
      <c r="AC285" s="64"/>
      <c r="AD285" s="64"/>
      <c r="AE285" s="64"/>
      <c r="AF285" s="64">
        <f>AF284</f>
        <v>834681</v>
      </c>
      <c r="AG285" s="64"/>
      <c r="AH285" s="64"/>
      <c r="AI285" s="64"/>
      <c r="AJ285" s="64"/>
      <c r="AK285" s="64">
        <f>IF(ISNUMBER(AA285),AA285,0)+IF(ISNUMBER(AF285),AF285,0)</f>
        <v>65255308</v>
      </c>
      <c r="AL285" s="64"/>
      <c r="AM285" s="64"/>
      <c r="AN285" s="64"/>
      <c r="AO285" s="64"/>
      <c r="AP285" s="64">
        <v>67661027</v>
      </c>
      <c r="AQ285" s="64"/>
      <c r="AR285" s="64"/>
      <c r="AS285" s="64"/>
      <c r="AT285" s="64"/>
      <c r="AU285" s="64">
        <f>AU284</f>
        <v>873339</v>
      </c>
      <c r="AV285" s="64"/>
      <c r="AW285" s="64"/>
      <c r="AX285" s="64"/>
      <c r="AY285" s="64"/>
      <c r="AZ285" s="64">
        <f>IF(ISNUMBER(AP285),AP285,0)+IF(ISNUMBER(AU285),AU285,0)</f>
        <v>68534366</v>
      </c>
      <c r="BA285" s="64"/>
      <c r="BB285" s="64"/>
      <c r="BC285" s="64"/>
      <c r="BD285" s="64"/>
    </row>
    <row r="287" spans="1:79" hidden="1" x14ac:dyDescent="0.25"/>
    <row r="288" spans="1:79" ht="14.25" customHeight="1" x14ac:dyDescent="0.25">
      <c r="A288" s="115" t="s">
        <v>247</v>
      </c>
      <c r="B288" s="115"/>
      <c r="C288" s="115"/>
      <c r="D288" s="115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  <c r="O288" s="115"/>
      <c r="P288" s="115"/>
      <c r="Q288" s="115"/>
      <c r="R288" s="115"/>
      <c r="S288" s="115"/>
      <c r="T288" s="115"/>
      <c r="U288" s="115"/>
      <c r="V288" s="115"/>
      <c r="W288" s="115"/>
      <c r="X288" s="115"/>
      <c r="Y288" s="115"/>
      <c r="Z288" s="115"/>
      <c r="AA288" s="115"/>
      <c r="AB288" s="115"/>
      <c r="AC288" s="115"/>
      <c r="AD288" s="115"/>
      <c r="AE288" s="115"/>
      <c r="AF288" s="115"/>
      <c r="AG288" s="115"/>
      <c r="AH288" s="115"/>
      <c r="AI288" s="115"/>
      <c r="AJ288" s="115"/>
      <c r="AK288" s="115"/>
      <c r="AL288" s="115"/>
      <c r="AM288" s="115"/>
      <c r="AN288" s="115"/>
      <c r="AO288" s="115"/>
      <c r="AP288" s="115"/>
      <c r="AQ288" s="115"/>
      <c r="AR288" s="115"/>
      <c r="AS288" s="115"/>
      <c r="AT288" s="115"/>
      <c r="AU288" s="115"/>
      <c r="AV288" s="115"/>
      <c r="AW288" s="115"/>
      <c r="AX288" s="115"/>
      <c r="AY288" s="115"/>
      <c r="AZ288" s="115"/>
      <c r="BA288" s="115"/>
      <c r="BB288" s="115"/>
      <c r="BC288" s="115"/>
      <c r="BD288" s="115"/>
      <c r="BE288" s="115"/>
      <c r="BF288" s="115"/>
      <c r="BG288" s="115"/>
      <c r="BH288" s="115"/>
      <c r="BI288" s="115"/>
      <c r="BJ288" s="115"/>
      <c r="BK288" s="115"/>
      <c r="BL288" s="115"/>
    </row>
    <row r="289" spans="1:79" ht="15" customHeight="1" x14ac:dyDescent="0.25">
      <c r="A289" s="156" t="s">
        <v>213</v>
      </c>
      <c r="B289" s="156"/>
      <c r="C289" s="156"/>
      <c r="D289" s="156"/>
      <c r="E289" s="156"/>
      <c r="F289" s="156"/>
      <c r="G289" s="156"/>
      <c r="H289" s="156"/>
      <c r="I289" s="156"/>
      <c r="J289" s="156"/>
      <c r="K289" s="156"/>
      <c r="L289" s="156"/>
      <c r="M289" s="156"/>
      <c r="N289" s="156"/>
      <c r="O289" s="156"/>
      <c r="P289" s="156"/>
      <c r="Q289" s="156"/>
      <c r="R289" s="156"/>
      <c r="S289" s="156"/>
      <c r="T289" s="156"/>
      <c r="U289" s="156"/>
      <c r="V289" s="156"/>
      <c r="W289" s="156"/>
      <c r="X289" s="156"/>
      <c r="Y289" s="156"/>
      <c r="Z289" s="156"/>
      <c r="AA289" s="157"/>
      <c r="AB289" s="157"/>
      <c r="AC289" s="157"/>
      <c r="AD289" s="157"/>
      <c r="AE289" s="157"/>
      <c r="AF289" s="157"/>
      <c r="AG289" s="157"/>
      <c r="AH289" s="157"/>
      <c r="AI289" s="157"/>
      <c r="AJ289" s="157"/>
      <c r="AK289" s="157"/>
      <c r="AL289" s="157"/>
      <c r="AM289" s="157"/>
      <c r="AN289" s="157"/>
      <c r="AO289" s="157"/>
      <c r="AP289" s="157"/>
      <c r="AQ289" s="157"/>
      <c r="AR289" s="157"/>
      <c r="AS289" s="157"/>
      <c r="AT289" s="157"/>
      <c r="AU289" s="157"/>
      <c r="AV289" s="157"/>
      <c r="AW289" s="157"/>
      <c r="AX289" s="157"/>
      <c r="AY289" s="157"/>
      <c r="AZ289" s="157"/>
      <c r="BA289" s="157"/>
      <c r="BB289" s="157"/>
      <c r="BC289" s="157"/>
      <c r="BD289" s="157"/>
      <c r="BE289" s="157"/>
      <c r="BF289" s="157"/>
      <c r="BG289" s="157"/>
      <c r="BH289" s="157"/>
      <c r="BI289" s="157"/>
      <c r="BJ289" s="157"/>
      <c r="BK289" s="157"/>
      <c r="BL289" s="157"/>
      <c r="BM289" s="157"/>
    </row>
    <row r="290" spans="1:79" s="29" customFormat="1" ht="23.15" customHeight="1" x14ac:dyDescent="0.25">
      <c r="A290" s="73" t="s">
        <v>126</v>
      </c>
      <c r="B290" s="73"/>
      <c r="C290" s="73"/>
      <c r="D290" s="73"/>
      <c r="E290" s="73"/>
      <c r="F290" s="73"/>
      <c r="G290" s="73"/>
      <c r="H290" s="73"/>
      <c r="I290" s="73"/>
      <c r="J290" s="73"/>
      <c r="K290" s="73"/>
      <c r="L290" s="73"/>
      <c r="M290" s="73"/>
      <c r="N290" s="158" t="s">
        <v>127</v>
      </c>
      <c r="O290" s="159"/>
      <c r="P290" s="159"/>
      <c r="Q290" s="159"/>
      <c r="R290" s="159"/>
      <c r="S290" s="159"/>
      <c r="T290" s="159"/>
      <c r="U290" s="160"/>
      <c r="V290" s="158" t="s">
        <v>128</v>
      </c>
      <c r="W290" s="159"/>
      <c r="X290" s="159"/>
      <c r="Y290" s="159"/>
      <c r="Z290" s="160"/>
      <c r="AA290" s="73" t="s">
        <v>214</v>
      </c>
      <c r="AB290" s="73"/>
      <c r="AC290" s="73"/>
      <c r="AD290" s="73"/>
      <c r="AE290" s="73"/>
      <c r="AF290" s="73"/>
      <c r="AG290" s="73"/>
      <c r="AH290" s="73"/>
      <c r="AI290" s="73"/>
      <c r="AJ290" s="73" t="s">
        <v>217</v>
      </c>
      <c r="AK290" s="73"/>
      <c r="AL290" s="73"/>
      <c r="AM290" s="73"/>
      <c r="AN290" s="73"/>
      <c r="AO290" s="73"/>
      <c r="AP290" s="73"/>
      <c r="AQ290" s="73"/>
      <c r="AR290" s="73"/>
      <c r="AS290" s="73" t="s">
        <v>224</v>
      </c>
      <c r="AT290" s="73"/>
      <c r="AU290" s="73"/>
      <c r="AV290" s="73"/>
      <c r="AW290" s="73"/>
      <c r="AX290" s="73"/>
      <c r="AY290" s="73"/>
      <c r="AZ290" s="73"/>
      <c r="BA290" s="73"/>
      <c r="BB290" s="73" t="s">
        <v>235</v>
      </c>
      <c r="BC290" s="73"/>
      <c r="BD290" s="73"/>
      <c r="BE290" s="73"/>
      <c r="BF290" s="73"/>
      <c r="BG290" s="73"/>
      <c r="BH290" s="73"/>
      <c r="BI290" s="73"/>
      <c r="BJ290" s="73"/>
      <c r="BK290" s="73" t="s">
        <v>240</v>
      </c>
      <c r="BL290" s="73"/>
      <c r="BM290" s="73"/>
      <c r="BN290" s="73"/>
      <c r="BO290" s="73"/>
      <c r="BP290" s="73"/>
      <c r="BQ290" s="73"/>
      <c r="BR290" s="73"/>
      <c r="BS290" s="73"/>
    </row>
    <row r="291" spans="1:79" s="29" customFormat="1" ht="62" customHeight="1" x14ac:dyDescent="0.25">
      <c r="A291" s="73"/>
      <c r="B291" s="73"/>
      <c r="C291" s="73"/>
      <c r="D291" s="73"/>
      <c r="E291" s="73"/>
      <c r="F291" s="73"/>
      <c r="G291" s="73"/>
      <c r="H291" s="73"/>
      <c r="I291" s="73"/>
      <c r="J291" s="73"/>
      <c r="K291" s="73"/>
      <c r="L291" s="73"/>
      <c r="M291" s="73"/>
      <c r="N291" s="161"/>
      <c r="O291" s="162"/>
      <c r="P291" s="162"/>
      <c r="Q291" s="162"/>
      <c r="R291" s="162"/>
      <c r="S291" s="162"/>
      <c r="T291" s="162"/>
      <c r="U291" s="163"/>
      <c r="V291" s="161"/>
      <c r="W291" s="162"/>
      <c r="X291" s="162"/>
      <c r="Y291" s="162"/>
      <c r="Z291" s="163"/>
      <c r="AA291" s="74" t="s">
        <v>131</v>
      </c>
      <c r="AB291" s="74"/>
      <c r="AC291" s="74"/>
      <c r="AD291" s="74"/>
      <c r="AE291" s="74"/>
      <c r="AF291" s="74" t="s">
        <v>132</v>
      </c>
      <c r="AG291" s="74"/>
      <c r="AH291" s="74"/>
      <c r="AI291" s="74"/>
      <c r="AJ291" s="74" t="s">
        <v>131</v>
      </c>
      <c r="AK291" s="74"/>
      <c r="AL291" s="74"/>
      <c r="AM291" s="74"/>
      <c r="AN291" s="74"/>
      <c r="AO291" s="74" t="s">
        <v>132</v>
      </c>
      <c r="AP291" s="74"/>
      <c r="AQ291" s="74"/>
      <c r="AR291" s="74"/>
      <c r="AS291" s="74" t="s">
        <v>131</v>
      </c>
      <c r="AT291" s="74"/>
      <c r="AU291" s="74"/>
      <c r="AV291" s="74"/>
      <c r="AW291" s="74"/>
      <c r="AX291" s="74" t="s">
        <v>132</v>
      </c>
      <c r="AY291" s="74"/>
      <c r="AZ291" s="74"/>
      <c r="BA291" s="74"/>
      <c r="BB291" s="74" t="s">
        <v>131</v>
      </c>
      <c r="BC291" s="74"/>
      <c r="BD291" s="74"/>
      <c r="BE291" s="74"/>
      <c r="BF291" s="74"/>
      <c r="BG291" s="74" t="s">
        <v>132</v>
      </c>
      <c r="BH291" s="74"/>
      <c r="BI291" s="74"/>
      <c r="BJ291" s="74"/>
      <c r="BK291" s="74" t="s">
        <v>131</v>
      </c>
      <c r="BL291" s="74"/>
      <c r="BM291" s="74"/>
      <c r="BN291" s="74"/>
      <c r="BO291" s="74"/>
      <c r="BP291" s="74" t="s">
        <v>132</v>
      </c>
      <c r="BQ291" s="74"/>
      <c r="BR291" s="74"/>
      <c r="BS291" s="74"/>
    </row>
    <row r="292" spans="1:79" s="29" customFormat="1" ht="15" customHeight="1" x14ac:dyDescent="0.25">
      <c r="A292" s="73">
        <v>1</v>
      </c>
      <c r="B292" s="73"/>
      <c r="C292" s="73"/>
      <c r="D292" s="73"/>
      <c r="E292" s="73"/>
      <c r="F292" s="73"/>
      <c r="G292" s="73"/>
      <c r="H292" s="73"/>
      <c r="I292" s="73"/>
      <c r="J292" s="73"/>
      <c r="K292" s="73"/>
      <c r="L292" s="73"/>
      <c r="M292" s="73"/>
      <c r="N292" s="86">
        <v>2</v>
      </c>
      <c r="O292" s="93"/>
      <c r="P292" s="93"/>
      <c r="Q292" s="93"/>
      <c r="R292" s="93"/>
      <c r="S292" s="93"/>
      <c r="T292" s="93"/>
      <c r="U292" s="94"/>
      <c r="V292" s="73">
        <v>3</v>
      </c>
      <c r="W292" s="73"/>
      <c r="X292" s="73"/>
      <c r="Y292" s="73"/>
      <c r="Z292" s="73"/>
      <c r="AA292" s="73">
        <v>4</v>
      </c>
      <c r="AB292" s="73"/>
      <c r="AC292" s="73"/>
      <c r="AD292" s="73"/>
      <c r="AE292" s="73"/>
      <c r="AF292" s="73">
        <v>5</v>
      </c>
      <c r="AG292" s="73"/>
      <c r="AH292" s="73"/>
      <c r="AI292" s="73"/>
      <c r="AJ292" s="73">
        <v>6</v>
      </c>
      <c r="AK292" s="73"/>
      <c r="AL292" s="73"/>
      <c r="AM292" s="73"/>
      <c r="AN292" s="73"/>
      <c r="AO292" s="73">
        <v>7</v>
      </c>
      <c r="AP292" s="73"/>
      <c r="AQ292" s="73"/>
      <c r="AR292" s="73"/>
      <c r="AS292" s="73">
        <v>8</v>
      </c>
      <c r="AT292" s="73"/>
      <c r="AU292" s="73"/>
      <c r="AV292" s="73"/>
      <c r="AW292" s="73"/>
      <c r="AX292" s="73">
        <v>9</v>
      </c>
      <c r="AY292" s="73"/>
      <c r="AZ292" s="73"/>
      <c r="BA292" s="73"/>
      <c r="BB292" s="73">
        <v>10</v>
      </c>
      <c r="BC292" s="73"/>
      <c r="BD292" s="73"/>
      <c r="BE292" s="73"/>
      <c r="BF292" s="73"/>
      <c r="BG292" s="73">
        <v>11</v>
      </c>
      <c r="BH292" s="73"/>
      <c r="BI292" s="73"/>
      <c r="BJ292" s="73"/>
      <c r="BK292" s="73">
        <v>12</v>
      </c>
      <c r="BL292" s="73"/>
      <c r="BM292" s="73"/>
      <c r="BN292" s="73"/>
      <c r="BO292" s="73"/>
      <c r="BP292" s="73">
        <v>13</v>
      </c>
      <c r="BQ292" s="73"/>
      <c r="BR292" s="73"/>
      <c r="BS292" s="73"/>
    </row>
    <row r="293" spans="1:79" s="28" customFormat="1" ht="12" hidden="1" customHeight="1" x14ac:dyDescent="0.3">
      <c r="A293" s="66" t="s">
        <v>144</v>
      </c>
      <c r="B293" s="66"/>
      <c r="C293" s="66"/>
      <c r="D293" s="66"/>
      <c r="E293" s="66"/>
      <c r="F293" s="66"/>
      <c r="G293" s="66"/>
      <c r="H293" s="66"/>
      <c r="I293" s="66"/>
      <c r="J293" s="66"/>
      <c r="K293" s="66"/>
      <c r="L293" s="66"/>
      <c r="M293" s="66"/>
      <c r="N293" s="58" t="s">
        <v>129</v>
      </c>
      <c r="O293" s="58"/>
      <c r="P293" s="58"/>
      <c r="Q293" s="58"/>
      <c r="R293" s="58"/>
      <c r="S293" s="58"/>
      <c r="T293" s="58"/>
      <c r="U293" s="58"/>
      <c r="V293" s="58" t="s">
        <v>130</v>
      </c>
      <c r="W293" s="58"/>
      <c r="X293" s="58"/>
      <c r="Y293" s="58"/>
      <c r="Z293" s="58"/>
      <c r="AA293" s="65" t="s">
        <v>63</v>
      </c>
      <c r="AB293" s="65"/>
      <c r="AC293" s="65"/>
      <c r="AD293" s="65"/>
      <c r="AE293" s="65"/>
      <c r="AF293" s="65" t="s">
        <v>64</v>
      </c>
      <c r="AG293" s="65"/>
      <c r="AH293" s="65"/>
      <c r="AI293" s="65"/>
      <c r="AJ293" s="65" t="s">
        <v>65</v>
      </c>
      <c r="AK293" s="65"/>
      <c r="AL293" s="65"/>
      <c r="AM293" s="65"/>
      <c r="AN293" s="65"/>
      <c r="AO293" s="65" t="s">
        <v>66</v>
      </c>
      <c r="AP293" s="65"/>
      <c r="AQ293" s="65"/>
      <c r="AR293" s="65"/>
      <c r="AS293" s="65" t="s">
        <v>56</v>
      </c>
      <c r="AT293" s="65"/>
      <c r="AU293" s="65"/>
      <c r="AV293" s="65"/>
      <c r="AW293" s="65"/>
      <c r="AX293" s="65" t="s">
        <v>57</v>
      </c>
      <c r="AY293" s="65"/>
      <c r="AZ293" s="65"/>
      <c r="BA293" s="65"/>
      <c r="BB293" s="65" t="s">
        <v>58</v>
      </c>
      <c r="BC293" s="65"/>
      <c r="BD293" s="65"/>
      <c r="BE293" s="65"/>
      <c r="BF293" s="65"/>
      <c r="BG293" s="65" t="s">
        <v>59</v>
      </c>
      <c r="BH293" s="65"/>
      <c r="BI293" s="65"/>
      <c r="BJ293" s="65"/>
      <c r="BK293" s="65" t="s">
        <v>60</v>
      </c>
      <c r="BL293" s="65"/>
      <c r="BM293" s="65"/>
      <c r="BN293" s="65"/>
      <c r="BO293" s="65"/>
      <c r="BP293" s="65" t="s">
        <v>61</v>
      </c>
      <c r="BQ293" s="65"/>
      <c r="BR293" s="65"/>
      <c r="BS293" s="65"/>
      <c r="CA293" s="28" t="s">
        <v>46</v>
      </c>
    </row>
    <row r="294" spans="1:79" s="35" customFormat="1" ht="12.75" hidden="1" customHeight="1" x14ac:dyDescent="0.25">
      <c r="A294" s="66"/>
      <c r="B294" s="66"/>
      <c r="C294" s="66"/>
      <c r="D294" s="66"/>
      <c r="E294" s="66"/>
      <c r="F294" s="66"/>
      <c r="G294" s="66"/>
      <c r="H294" s="66"/>
      <c r="I294" s="66"/>
      <c r="J294" s="66"/>
      <c r="K294" s="66"/>
      <c r="L294" s="66"/>
      <c r="M294" s="66"/>
      <c r="N294" s="50"/>
      <c r="O294" s="51"/>
      <c r="P294" s="51"/>
      <c r="Q294" s="51"/>
      <c r="R294" s="51"/>
      <c r="S294" s="51"/>
      <c r="T294" s="51"/>
      <c r="U294" s="52"/>
      <c r="V294" s="92">
        <v>0</v>
      </c>
      <c r="W294" s="92"/>
      <c r="X294" s="92"/>
      <c r="Y294" s="92"/>
      <c r="Z294" s="92"/>
      <c r="AA294" s="92">
        <v>0</v>
      </c>
      <c r="AB294" s="92"/>
      <c r="AC294" s="92"/>
      <c r="AD294" s="92"/>
      <c r="AE294" s="92"/>
      <c r="AF294" s="92">
        <v>0</v>
      </c>
      <c r="AG294" s="92"/>
      <c r="AH294" s="92"/>
      <c r="AI294" s="92"/>
      <c r="AJ294" s="92">
        <v>0</v>
      </c>
      <c r="AK294" s="92"/>
      <c r="AL294" s="92"/>
      <c r="AM294" s="92"/>
      <c r="AN294" s="92"/>
      <c r="AO294" s="92">
        <v>0</v>
      </c>
      <c r="AP294" s="92"/>
      <c r="AQ294" s="92"/>
      <c r="AR294" s="92"/>
      <c r="AS294" s="92">
        <v>0</v>
      </c>
      <c r="AT294" s="92"/>
      <c r="AU294" s="92"/>
      <c r="AV294" s="92"/>
      <c r="AW294" s="92"/>
      <c r="AX294" s="92">
        <v>0</v>
      </c>
      <c r="AY294" s="92"/>
      <c r="AZ294" s="92"/>
      <c r="BA294" s="92"/>
      <c r="BB294" s="92">
        <v>0</v>
      </c>
      <c r="BC294" s="92"/>
      <c r="BD294" s="92"/>
      <c r="BE294" s="92"/>
      <c r="BF294" s="92"/>
      <c r="BG294" s="92">
        <v>0</v>
      </c>
      <c r="BH294" s="92"/>
      <c r="BI294" s="92"/>
      <c r="BJ294" s="92"/>
      <c r="BK294" s="92">
        <v>0</v>
      </c>
      <c r="BL294" s="92"/>
      <c r="BM294" s="92"/>
      <c r="BN294" s="92"/>
      <c r="BO294" s="92"/>
      <c r="BP294" s="151">
        <v>0</v>
      </c>
      <c r="BQ294" s="152"/>
      <c r="BR294" s="152"/>
      <c r="BS294" s="153"/>
      <c r="CA294" s="35" t="s">
        <v>47</v>
      </c>
    </row>
    <row r="295" spans="1:79" s="35" customFormat="1" ht="36.5" hidden="1" customHeight="1" x14ac:dyDescent="0.25">
      <c r="A295" s="47" t="s">
        <v>293</v>
      </c>
      <c r="B295" s="48"/>
      <c r="C295" s="48"/>
      <c r="D295" s="48"/>
      <c r="E295" s="48"/>
      <c r="F295" s="48"/>
      <c r="G295" s="48"/>
      <c r="H295" s="48"/>
      <c r="I295" s="48"/>
      <c r="J295" s="48"/>
      <c r="K295" s="48"/>
      <c r="L295" s="48"/>
      <c r="M295" s="49"/>
      <c r="N295" s="50"/>
      <c r="O295" s="51"/>
      <c r="P295" s="51"/>
      <c r="Q295" s="51"/>
      <c r="R295" s="51"/>
      <c r="S295" s="51"/>
      <c r="T295" s="51"/>
      <c r="U295" s="52"/>
      <c r="V295" s="43">
        <v>0</v>
      </c>
      <c r="W295" s="43"/>
      <c r="X295" s="43"/>
      <c r="Y295" s="43"/>
      <c r="Z295" s="43"/>
      <c r="AA295" s="43">
        <v>0</v>
      </c>
      <c r="AB295" s="43"/>
      <c r="AC295" s="43"/>
      <c r="AD295" s="43"/>
      <c r="AE295" s="43"/>
      <c r="AF295" s="43">
        <v>0</v>
      </c>
      <c r="AG295" s="43"/>
      <c r="AH295" s="43"/>
      <c r="AI295" s="43"/>
      <c r="AJ295" s="43">
        <v>49900</v>
      </c>
      <c r="AK295" s="43"/>
      <c r="AL295" s="43"/>
      <c r="AM295" s="43"/>
      <c r="AN295" s="43"/>
      <c r="AO295" s="43">
        <v>0</v>
      </c>
      <c r="AP295" s="43"/>
      <c r="AQ295" s="43"/>
      <c r="AR295" s="43"/>
      <c r="AS295" s="43">
        <v>0</v>
      </c>
      <c r="AT295" s="43"/>
      <c r="AU295" s="43"/>
      <c r="AV295" s="43"/>
      <c r="AW295" s="43"/>
      <c r="AX295" s="43">
        <v>0</v>
      </c>
      <c r="AY295" s="43"/>
      <c r="AZ295" s="43"/>
      <c r="BA295" s="43"/>
      <c r="BB295" s="43">
        <v>0</v>
      </c>
      <c r="BC295" s="43"/>
      <c r="BD295" s="43"/>
      <c r="BE295" s="43"/>
      <c r="BF295" s="43"/>
      <c r="BG295" s="43">
        <v>0</v>
      </c>
      <c r="BH295" s="43"/>
      <c r="BI295" s="43"/>
      <c r="BJ295" s="43"/>
      <c r="BK295" s="43">
        <v>0</v>
      </c>
      <c r="BL295" s="43"/>
      <c r="BM295" s="43"/>
      <c r="BN295" s="43"/>
      <c r="BO295" s="43"/>
      <c r="BP295" s="44">
        <v>0</v>
      </c>
      <c r="BQ295" s="45"/>
      <c r="BR295" s="45"/>
      <c r="BS295" s="46"/>
    </row>
    <row r="296" spans="1:79" s="35" customFormat="1" ht="92" customHeight="1" x14ac:dyDescent="0.25">
      <c r="A296" s="47" t="s">
        <v>346</v>
      </c>
      <c r="B296" s="48"/>
      <c r="C296" s="48"/>
      <c r="D296" s="48"/>
      <c r="E296" s="48"/>
      <c r="F296" s="48"/>
      <c r="G296" s="48"/>
      <c r="H296" s="48"/>
      <c r="I296" s="48"/>
      <c r="J296" s="48"/>
      <c r="K296" s="48"/>
      <c r="L296" s="48"/>
      <c r="M296" s="49"/>
      <c r="N296" s="50" t="s">
        <v>347</v>
      </c>
      <c r="O296" s="51"/>
      <c r="P296" s="51"/>
      <c r="Q296" s="51"/>
      <c r="R296" s="51"/>
      <c r="S296" s="51"/>
      <c r="T296" s="51"/>
      <c r="U296" s="52"/>
      <c r="V296" s="78">
        <v>4866368</v>
      </c>
      <c r="W296" s="79"/>
      <c r="X296" s="79"/>
      <c r="Y296" s="79"/>
      <c r="Z296" s="80"/>
      <c r="AA296" s="78">
        <v>0</v>
      </c>
      <c r="AB296" s="79"/>
      <c r="AC296" s="79"/>
      <c r="AD296" s="79"/>
      <c r="AE296" s="80"/>
      <c r="AF296" s="78">
        <v>0</v>
      </c>
      <c r="AG296" s="79"/>
      <c r="AH296" s="79"/>
      <c r="AI296" s="80"/>
      <c r="AJ296" s="78">
        <v>3085500</v>
      </c>
      <c r="AK296" s="79"/>
      <c r="AL296" s="79"/>
      <c r="AM296" s="79"/>
      <c r="AN296" s="80"/>
      <c r="AO296" s="78">
        <v>100</v>
      </c>
      <c r="AP296" s="79"/>
      <c r="AQ296" s="79"/>
      <c r="AR296" s="80"/>
      <c r="AS296" s="78">
        <v>1772868</v>
      </c>
      <c r="AT296" s="79"/>
      <c r="AU296" s="79"/>
      <c r="AV296" s="79"/>
      <c r="AW296" s="80"/>
      <c r="AX296" s="78">
        <v>100</v>
      </c>
      <c r="AY296" s="79"/>
      <c r="AZ296" s="79"/>
      <c r="BA296" s="80"/>
      <c r="BB296" s="78">
        <v>0</v>
      </c>
      <c r="BC296" s="79"/>
      <c r="BD296" s="79"/>
      <c r="BE296" s="79"/>
      <c r="BF296" s="80"/>
      <c r="BG296" s="78">
        <v>0</v>
      </c>
      <c r="BH296" s="79"/>
      <c r="BI296" s="79"/>
      <c r="BJ296" s="80"/>
      <c r="BK296" s="78">
        <v>0</v>
      </c>
      <c r="BL296" s="79"/>
      <c r="BM296" s="79"/>
      <c r="BN296" s="79"/>
      <c r="BO296" s="80"/>
      <c r="BP296" s="44">
        <v>0</v>
      </c>
      <c r="BQ296" s="45"/>
      <c r="BR296" s="45"/>
      <c r="BS296" s="46"/>
    </row>
    <row r="297" spans="1:79" s="35" customFormat="1" ht="72" customHeight="1" x14ac:dyDescent="0.25">
      <c r="A297" s="47" t="s">
        <v>340</v>
      </c>
      <c r="B297" s="48"/>
      <c r="C297" s="48"/>
      <c r="D297" s="48"/>
      <c r="E297" s="48"/>
      <c r="F297" s="48"/>
      <c r="G297" s="48"/>
      <c r="H297" s="48"/>
      <c r="I297" s="48"/>
      <c r="J297" s="48"/>
      <c r="K297" s="48"/>
      <c r="L297" s="48"/>
      <c r="M297" s="49"/>
      <c r="N297" s="50">
        <v>2023</v>
      </c>
      <c r="O297" s="51"/>
      <c r="P297" s="51"/>
      <c r="Q297" s="51"/>
      <c r="R297" s="51"/>
      <c r="S297" s="51"/>
      <c r="T297" s="51"/>
      <c r="U297" s="52"/>
      <c r="V297" s="43">
        <v>0</v>
      </c>
      <c r="W297" s="43"/>
      <c r="X297" s="43"/>
      <c r="Y297" s="43"/>
      <c r="Z297" s="43"/>
      <c r="AA297" s="43">
        <v>0</v>
      </c>
      <c r="AB297" s="43"/>
      <c r="AC297" s="43"/>
      <c r="AD297" s="43"/>
      <c r="AE297" s="43"/>
      <c r="AF297" s="43">
        <v>0</v>
      </c>
      <c r="AG297" s="43"/>
      <c r="AH297" s="43"/>
      <c r="AI297" s="43"/>
      <c r="AJ297" s="43">
        <v>184849</v>
      </c>
      <c r="AK297" s="43"/>
      <c r="AL297" s="43"/>
      <c r="AM297" s="43"/>
      <c r="AN297" s="43"/>
      <c r="AO297" s="43">
        <v>0</v>
      </c>
      <c r="AP297" s="43"/>
      <c r="AQ297" s="43"/>
      <c r="AR297" s="43"/>
      <c r="AS297" s="43">
        <v>0</v>
      </c>
      <c r="AT297" s="43"/>
      <c r="AU297" s="43"/>
      <c r="AV297" s="43"/>
      <c r="AW297" s="43"/>
      <c r="AX297" s="43">
        <v>0</v>
      </c>
      <c r="AY297" s="43"/>
      <c r="AZ297" s="43"/>
      <c r="BA297" s="43"/>
      <c r="BB297" s="43">
        <v>0</v>
      </c>
      <c r="BC297" s="43"/>
      <c r="BD297" s="43"/>
      <c r="BE297" s="43"/>
      <c r="BF297" s="43"/>
      <c r="BG297" s="43">
        <v>0</v>
      </c>
      <c r="BH297" s="43"/>
      <c r="BI297" s="43"/>
      <c r="BJ297" s="43"/>
      <c r="BK297" s="43">
        <v>0</v>
      </c>
      <c r="BL297" s="43"/>
      <c r="BM297" s="43"/>
      <c r="BN297" s="43"/>
      <c r="BO297" s="43"/>
      <c r="BP297" s="44">
        <v>0</v>
      </c>
      <c r="BQ297" s="45"/>
      <c r="BR297" s="45"/>
      <c r="BS297" s="46"/>
    </row>
    <row r="298" spans="1:79" s="35" customFormat="1" ht="40.5" hidden="1" customHeight="1" x14ac:dyDescent="0.25">
      <c r="A298" s="47" t="s">
        <v>294</v>
      </c>
      <c r="B298" s="48"/>
      <c r="C298" s="48"/>
      <c r="D298" s="48"/>
      <c r="E298" s="48"/>
      <c r="F298" s="48"/>
      <c r="G298" s="48"/>
      <c r="H298" s="48"/>
      <c r="I298" s="48"/>
      <c r="J298" s="48"/>
      <c r="K298" s="48"/>
      <c r="L298" s="48"/>
      <c r="M298" s="49"/>
      <c r="N298" s="50"/>
      <c r="O298" s="51"/>
      <c r="P298" s="51"/>
      <c r="Q298" s="51"/>
      <c r="R298" s="51"/>
      <c r="S298" s="51"/>
      <c r="T298" s="51"/>
      <c r="U298" s="52"/>
      <c r="V298" s="43">
        <v>0</v>
      </c>
      <c r="W298" s="43"/>
      <c r="X298" s="43"/>
      <c r="Y298" s="43"/>
      <c r="Z298" s="43"/>
      <c r="AA298" s="43">
        <v>0</v>
      </c>
      <c r="AB298" s="43"/>
      <c r="AC298" s="43"/>
      <c r="AD298" s="43"/>
      <c r="AE298" s="43"/>
      <c r="AF298" s="43">
        <v>0</v>
      </c>
      <c r="AG298" s="43"/>
      <c r="AH298" s="43"/>
      <c r="AI298" s="43"/>
      <c r="AJ298" s="43">
        <v>25408</v>
      </c>
      <c r="AK298" s="43"/>
      <c r="AL298" s="43"/>
      <c r="AM298" s="43"/>
      <c r="AN298" s="43"/>
      <c r="AO298" s="43">
        <v>0</v>
      </c>
      <c r="AP298" s="43"/>
      <c r="AQ298" s="43"/>
      <c r="AR298" s="43"/>
      <c r="AS298" s="43">
        <v>0</v>
      </c>
      <c r="AT298" s="43"/>
      <c r="AU298" s="43"/>
      <c r="AV298" s="43"/>
      <c r="AW298" s="43"/>
      <c r="AX298" s="43">
        <v>0</v>
      </c>
      <c r="AY298" s="43"/>
      <c r="AZ298" s="43"/>
      <c r="BA298" s="43"/>
      <c r="BB298" s="43">
        <v>0</v>
      </c>
      <c r="BC298" s="43"/>
      <c r="BD298" s="43"/>
      <c r="BE298" s="43"/>
      <c r="BF298" s="43"/>
      <c r="BG298" s="43">
        <v>0</v>
      </c>
      <c r="BH298" s="43"/>
      <c r="BI298" s="43"/>
      <c r="BJ298" s="43"/>
      <c r="BK298" s="43">
        <v>0</v>
      </c>
      <c r="BL298" s="43"/>
      <c r="BM298" s="43"/>
      <c r="BN298" s="43"/>
      <c r="BO298" s="43"/>
      <c r="BP298" s="44">
        <v>0</v>
      </c>
      <c r="BQ298" s="45"/>
      <c r="BR298" s="45"/>
      <c r="BS298" s="46"/>
    </row>
    <row r="299" spans="1:79" s="35" customFormat="1" ht="100" hidden="1" customHeight="1" x14ac:dyDescent="0.25">
      <c r="A299" s="47" t="s">
        <v>273</v>
      </c>
      <c r="B299" s="48"/>
      <c r="C299" s="48"/>
      <c r="D299" s="48"/>
      <c r="E299" s="48"/>
      <c r="F299" s="48"/>
      <c r="G299" s="48"/>
      <c r="H299" s="48"/>
      <c r="I299" s="48"/>
      <c r="J299" s="48"/>
      <c r="K299" s="48"/>
      <c r="L299" s="48"/>
      <c r="M299" s="49"/>
      <c r="N299" s="50"/>
      <c r="O299" s="51"/>
      <c r="P299" s="51"/>
      <c r="Q299" s="51"/>
      <c r="R299" s="51"/>
      <c r="S299" s="51"/>
      <c r="T299" s="51"/>
      <c r="U299" s="52"/>
      <c r="V299" s="43">
        <v>0</v>
      </c>
      <c r="W299" s="43"/>
      <c r="X299" s="43"/>
      <c r="Y299" s="43"/>
      <c r="Z299" s="43"/>
      <c r="AA299" s="43">
        <v>0</v>
      </c>
      <c r="AB299" s="43"/>
      <c r="AC299" s="43"/>
      <c r="AD299" s="43"/>
      <c r="AE299" s="43"/>
      <c r="AF299" s="43">
        <v>0</v>
      </c>
      <c r="AG299" s="43"/>
      <c r="AH299" s="43"/>
      <c r="AI299" s="43"/>
      <c r="AJ299" s="43">
        <v>35600</v>
      </c>
      <c r="AK299" s="43"/>
      <c r="AL299" s="43"/>
      <c r="AM299" s="43"/>
      <c r="AN299" s="43"/>
      <c r="AO299" s="43">
        <v>0</v>
      </c>
      <c r="AP299" s="43"/>
      <c r="AQ299" s="43"/>
      <c r="AR299" s="43"/>
      <c r="AS299" s="43">
        <v>0</v>
      </c>
      <c r="AT299" s="43"/>
      <c r="AU299" s="43"/>
      <c r="AV299" s="43"/>
      <c r="AW299" s="43"/>
      <c r="AX299" s="43">
        <v>0</v>
      </c>
      <c r="AY299" s="43"/>
      <c r="AZ299" s="43"/>
      <c r="BA299" s="43"/>
      <c r="BB299" s="43">
        <v>0</v>
      </c>
      <c r="BC299" s="43"/>
      <c r="BD299" s="43"/>
      <c r="BE299" s="43"/>
      <c r="BF299" s="43"/>
      <c r="BG299" s="43">
        <v>0</v>
      </c>
      <c r="BH299" s="43"/>
      <c r="BI299" s="43"/>
      <c r="BJ299" s="43"/>
      <c r="BK299" s="43">
        <v>0</v>
      </c>
      <c r="BL299" s="43"/>
      <c r="BM299" s="43"/>
      <c r="BN299" s="43"/>
      <c r="BO299" s="43"/>
      <c r="BP299" s="44">
        <v>0</v>
      </c>
      <c r="BQ299" s="45"/>
      <c r="BR299" s="45"/>
      <c r="BS299" s="46"/>
    </row>
    <row r="300" spans="1:79" s="35" customFormat="1" ht="90" hidden="1" customHeight="1" x14ac:dyDescent="0.25">
      <c r="A300" s="47" t="s">
        <v>344</v>
      </c>
      <c r="B300" s="48"/>
      <c r="C300" s="48"/>
      <c r="D300" s="48"/>
      <c r="E300" s="48"/>
      <c r="F300" s="48"/>
      <c r="G300" s="48"/>
      <c r="H300" s="48"/>
      <c r="I300" s="48"/>
      <c r="J300" s="48"/>
      <c r="K300" s="48"/>
      <c r="L300" s="48"/>
      <c r="M300" s="49"/>
      <c r="N300" s="50">
        <v>2023</v>
      </c>
      <c r="O300" s="51"/>
      <c r="P300" s="51"/>
      <c r="Q300" s="51"/>
      <c r="R300" s="51"/>
      <c r="S300" s="51"/>
      <c r="T300" s="51"/>
      <c r="U300" s="52"/>
      <c r="V300" s="43">
        <v>0</v>
      </c>
      <c r="W300" s="43"/>
      <c r="X300" s="43"/>
      <c r="Y300" s="43"/>
      <c r="Z300" s="43"/>
      <c r="AA300" s="43">
        <v>0</v>
      </c>
      <c r="AB300" s="43"/>
      <c r="AC300" s="43"/>
      <c r="AD300" s="43"/>
      <c r="AE300" s="43"/>
      <c r="AF300" s="43">
        <v>0</v>
      </c>
      <c r="AG300" s="43"/>
      <c r="AH300" s="43"/>
      <c r="AI300" s="43"/>
      <c r="AJ300" s="43">
        <v>19000</v>
      </c>
      <c r="AK300" s="43"/>
      <c r="AL300" s="43"/>
      <c r="AM300" s="43"/>
      <c r="AN300" s="43"/>
      <c r="AO300" s="43">
        <v>0</v>
      </c>
      <c r="AP300" s="43"/>
      <c r="AQ300" s="43"/>
      <c r="AR300" s="43"/>
      <c r="AS300" s="43">
        <v>0</v>
      </c>
      <c r="AT300" s="43"/>
      <c r="AU300" s="43"/>
      <c r="AV300" s="43"/>
      <c r="AW300" s="43"/>
      <c r="AX300" s="43">
        <v>0</v>
      </c>
      <c r="AY300" s="43"/>
      <c r="AZ300" s="43"/>
      <c r="BA300" s="43"/>
      <c r="BB300" s="43">
        <v>0</v>
      </c>
      <c r="BC300" s="43"/>
      <c r="BD300" s="43"/>
      <c r="BE300" s="43"/>
      <c r="BF300" s="43"/>
      <c r="BG300" s="43">
        <v>0</v>
      </c>
      <c r="BH300" s="43"/>
      <c r="BI300" s="43"/>
      <c r="BJ300" s="43"/>
      <c r="BK300" s="43">
        <v>0</v>
      </c>
      <c r="BL300" s="43"/>
      <c r="BM300" s="43"/>
      <c r="BN300" s="43"/>
      <c r="BO300" s="43"/>
      <c r="BP300" s="44">
        <v>0</v>
      </c>
      <c r="BQ300" s="45"/>
      <c r="BR300" s="45"/>
      <c r="BS300" s="46"/>
    </row>
    <row r="301" spans="1:79" s="35" customFormat="1" ht="86" hidden="1" customHeight="1" x14ac:dyDescent="0.25">
      <c r="A301" s="47" t="s">
        <v>345</v>
      </c>
      <c r="B301" s="48"/>
      <c r="C301" s="48"/>
      <c r="D301" s="48"/>
      <c r="E301" s="48"/>
      <c r="F301" s="48"/>
      <c r="G301" s="48"/>
      <c r="H301" s="48"/>
      <c r="I301" s="48"/>
      <c r="J301" s="48"/>
      <c r="K301" s="48"/>
      <c r="L301" s="48"/>
      <c r="M301" s="49"/>
      <c r="N301" s="50">
        <v>2023</v>
      </c>
      <c r="O301" s="51"/>
      <c r="P301" s="51"/>
      <c r="Q301" s="51"/>
      <c r="R301" s="51"/>
      <c r="S301" s="51"/>
      <c r="T301" s="51"/>
      <c r="U301" s="52"/>
      <c r="V301" s="43">
        <v>0</v>
      </c>
      <c r="W301" s="43"/>
      <c r="X301" s="43"/>
      <c r="Y301" s="43"/>
      <c r="Z301" s="43"/>
      <c r="AA301" s="43">
        <v>0</v>
      </c>
      <c r="AB301" s="43"/>
      <c r="AC301" s="43"/>
      <c r="AD301" s="43"/>
      <c r="AE301" s="43"/>
      <c r="AF301" s="43">
        <v>0</v>
      </c>
      <c r="AG301" s="43"/>
      <c r="AH301" s="43"/>
      <c r="AI301" s="43"/>
      <c r="AJ301" s="43">
        <v>6408</v>
      </c>
      <c r="AK301" s="43"/>
      <c r="AL301" s="43"/>
      <c r="AM301" s="43"/>
      <c r="AN301" s="43"/>
      <c r="AO301" s="43">
        <v>0</v>
      </c>
      <c r="AP301" s="43"/>
      <c r="AQ301" s="43"/>
      <c r="AR301" s="43"/>
      <c r="AS301" s="43">
        <v>0</v>
      </c>
      <c r="AT301" s="43"/>
      <c r="AU301" s="43"/>
      <c r="AV301" s="43"/>
      <c r="AW301" s="43"/>
      <c r="AX301" s="43">
        <v>0</v>
      </c>
      <c r="AY301" s="43"/>
      <c r="AZ301" s="43"/>
      <c r="BA301" s="43"/>
      <c r="BB301" s="43">
        <v>0</v>
      </c>
      <c r="BC301" s="43"/>
      <c r="BD301" s="43"/>
      <c r="BE301" s="43"/>
      <c r="BF301" s="43"/>
      <c r="BG301" s="43">
        <v>0</v>
      </c>
      <c r="BH301" s="43"/>
      <c r="BI301" s="43"/>
      <c r="BJ301" s="43"/>
      <c r="BK301" s="43">
        <v>0</v>
      </c>
      <c r="BL301" s="43"/>
      <c r="BM301" s="43"/>
      <c r="BN301" s="43"/>
      <c r="BO301" s="43"/>
      <c r="BP301" s="44">
        <v>0</v>
      </c>
      <c r="BQ301" s="45"/>
      <c r="BR301" s="45"/>
      <c r="BS301" s="46"/>
    </row>
    <row r="302" spans="1:79" s="35" customFormat="1" ht="76" customHeight="1" x14ac:dyDescent="0.25">
      <c r="A302" s="47" t="s">
        <v>341</v>
      </c>
      <c r="B302" s="48"/>
      <c r="C302" s="48"/>
      <c r="D302" s="48"/>
      <c r="E302" s="48"/>
      <c r="F302" s="48"/>
      <c r="G302" s="48"/>
      <c r="H302" s="48"/>
      <c r="I302" s="48"/>
      <c r="J302" s="48"/>
      <c r="K302" s="48"/>
      <c r="L302" s="48"/>
      <c r="M302" s="49"/>
      <c r="N302" s="50" t="s">
        <v>295</v>
      </c>
      <c r="O302" s="51"/>
      <c r="P302" s="51"/>
      <c r="Q302" s="51"/>
      <c r="R302" s="51"/>
      <c r="S302" s="51"/>
      <c r="T302" s="51"/>
      <c r="U302" s="52"/>
      <c r="V302" s="43" t="s">
        <v>342</v>
      </c>
      <c r="W302" s="43"/>
      <c r="X302" s="43"/>
      <c r="Y302" s="43"/>
      <c r="Z302" s="43"/>
      <c r="AA302" s="43">
        <v>4929870</v>
      </c>
      <c r="AB302" s="43"/>
      <c r="AC302" s="43"/>
      <c r="AD302" s="43"/>
      <c r="AE302" s="43"/>
      <c r="AF302" s="43">
        <v>33</v>
      </c>
      <c r="AG302" s="43"/>
      <c r="AH302" s="43"/>
      <c r="AI302" s="43"/>
      <c r="AJ302" s="43">
        <v>20288327.079999998</v>
      </c>
      <c r="AK302" s="43"/>
      <c r="AL302" s="43"/>
      <c r="AM302" s="43"/>
      <c r="AN302" s="43"/>
      <c r="AO302" s="43">
        <v>100</v>
      </c>
      <c r="AP302" s="43"/>
      <c r="AQ302" s="43"/>
      <c r="AR302" s="43"/>
      <c r="AS302" s="43">
        <v>1000000</v>
      </c>
      <c r="AT302" s="43"/>
      <c r="AU302" s="43"/>
      <c r="AV302" s="43"/>
      <c r="AW302" s="43"/>
      <c r="AX302" s="43">
        <v>100</v>
      </c>
      <c r="AY302" s="43"/>
      <c r="AZ302" s="43"/>
      <c r="BA302" s="43"/>
      <c r="BB302" s="43">
        <v>0</v>
      </c>
      <c r="BC302" s="43"/>
      <c r="BD302" s="43"/>
      <c r="BE302" s="43"/>
      <c r="BF302" s="43"/>
      <c r="BG302" s="43">
        <v>0</v>
      </c>
      <c r="BH302" s="43"/>
      <c r="BI302" s="43"/>
      <c r="BJ302" s="43"/>
      <c r="BK302" s="43">
        <v>0</v>
      </c>
      <c r="BL302" s="43"/>
      <c r="BM302" s="43"/>
      <c r="BN302" s="43"/>
      <c r="BO302" s="43"/>
      <c r="BP302" s="44">
        <v>0</v>
      </c>
      <c r="BQ302" s="45"/>
      <c r="BR302" s="45"/>
      <c r="BS302" s="46"/>
    </row>
    <row r="303" spans="1:79" s="32" customFormat="1" ht="23" customHeight="1" x14ac:dyDescent="0.25">
      <c r="A303" s="67" t="s">
        <v>145</v>
      </c>
      <c r="B303" s="68"/>
      <c r="C303" s="68"/>
      <c r="D303" s="68"/>
      <c r="E303" s="68"/>
      <c r="F303" s="68"/>
      <c r="G303" s="68"/>
      <c r="H303" s="68"/>
      <c r="I303" s="68"/>
      <c r="J303" s="68"/>
      <c r="K303" s="68"/>
      <c r="L303" s="68"/>
      <c r="M303" s="69"/>
      <c r="N303" s="75"/>
      <c r="O303" s="76"/>
      <c r="P303" s="76"/>
      <c r="Q303" s="76"/>
      <c r="R303" s="76"/>
      <c r="S303" s="76"/>
      <c r="T303" s="76"/>
      <c r="U303" s="77"/>
      <c r="V303" s="64">
        <v>39915231</v>
      </c>
      <c r="W303" s="64"/>
      <c r="X303" s="64"/>
      <c r="Y303" s="64"/>
      <c r="Z303" s="64"/>
      <c r="AA303" s="64">
        <f>AA302</f>
        <v>4929870</v>
      </c>
      <c r="AB303" s="64"/>
      <c r="AC303" s="64"/>
      <c r="AD303" s="64"/>
      <c r="AE303" s="64"/>
      <c r="AF303" s="64">
        <v>33</v>
      </c>
      <c r="AG303" s="64"/>
      <c r="AH303" s="64"/>
      <c r="AI303" s="64"/>
      <c r="AJ303" s="64">
        <f>AJ296+AJ297+AJ302</f>
        <v>23558676.079999998</v>
      </c>
      <c r="AK303" s="64"/>
      <c r="AL303" s="64"/>
      <c r="AM303" s="64"/>
      <c r="AN303" s="64"/>
      <c r="AO303" s="64">
        <v>100</v>
      </c>
      <c r="AP303" s="64"/>
      <c r="AQ303" s="64"/>
      <c r="AR303" s="64"/>
      <c r="AS303" s="64">
        <f>AS296+AS297+AS302</f>
        <v>2772868</v>
      </c>
      <c r="AT303" s="64"/>
      <c r="AU303" s="64"/>
      <c r="AV303" s="64"/>
      <c r="AW303" s="64"/>
      <c r="AX303" s="64">
        <v>100</v>
      </c>
      <c r="AY303" s="64"/>
      <c r="AZ303" s="64"/>
      <c r="BA303" s="64"/>
      <c r="BB303" s="64">
        <v>0</v>
      </c>
      <c r="BC303" s="64"/>
      <c r="BD303" s="64"/>
      <c r="BE303" s="64"/>
      <c r="BF303" s="64"/>
      <c r="BG303" s="64"/>
      <c r="BH303" s="64"/>
      <c r="BI303" s="64"/>
      <c r="BJ303" s="64"/>
      <c r="BK303" s="64">
        <v>0</v>
      </c>
      <c r="BL303" s="64"/>
      <c r="BM303" s="64"/>
      <c r="BN303" s="64"/>
      <c r="BO303" s="64"/>
      <c r="BP303" s="70"/>
      <c r="BQ303" s="71"/>
      <c r="BR303" s="71"/>
      <c r="BS303" s="72"/>
    </row>
    <row r="305" spans="1:79" hidden="1" x14ac:dyDescent="0.25"/>
    <row r="306" spans="1:79" ht="35.25" customHeight="1" x14ac:dyDescent="0.25">
      <c r="A306" s="115" t="s">
        <v>248</v>
      </c>
      <c r="B306" s="115"/>
      <c r="C306" s="115"/>
      <c r="D306" s="115"/>
      <c r="E306" s="115"/>
      <c r="F306" s="115"/>
      <c r="G306" s="115"/>
      <c r="H306" s="115"/>
      <c r="I306" s="115"/>
      <c r="J306" s="115"/>
      <c r="K306" s="115"/>
      <c r="L306" s="115"/>
      <c r="M306" s="115"/>
      <c r="N306" s="115"/>
      <c r="O306" s="115"/>
      <c r="P306" s="115"/>
      <c r="Q306" s="115"/>
      <c r="R306" s="115"/>
      <c r="S306" s="115"/>
      <c r="T306" s="115"/>
      <c r="U306" s="115"/>
      <c r="V306" s="115"/>
      <c r="W306" s="115"/>
      <c r="X306" s="115"/>
      <c r="Y306" s="115"/>
      <c r="Z306" s="115"/>
      <c r="AA306" s="115"/>
      <c r="AB306" s="115"/>
      <c r="AC306" s="115"/>
      <c r="AD306" s="115"/>
      <c r="AE306" s="115"/>
      <c r="AF306" s="115"/>
      <c r="AG306" s="115"/>
      <c r="AH306" s="115"/>
      <c r="AI306" s="115"/>
      <c r="AJ306" s="115"/>
      <c r="AK306" s="115"/>
      <c r="AL306" s="115"/>
      <c r="AM306" s="115"/>
      <c r="AN306" s="115"/>
      <c r="AO306" s="115"/>
      <c r="AP306" s="115"/>
      <c r="AQ306" s="115"/>
      <c r="AR306" s="115"/>
      <c r="AS306" s="115"/>
      <c r="AT306" s="115"/>
      <c r="AU306" s="115"/>
      <c r="AV306" s="115"/>
      <c r="AW306" s="115"/>
      <c r="AX306" s="115"/>
      <c r="AY306" s="115"/>
      <c r="AZ306" s="115"/>
      <c r="BA306" s="115"/>
      <c r="BB306" s="115"/>
      <c r="BC306" s="115"/>
      <c r="BD306" s="115"/>
      <c r="BE306" s="115"/>
      <c r="BF306" s="115"/>
      <c r="BG306" s="115"/>
      <c r="BH306" s="115"/>
      <c r="BI306" s="115"/>
      <c r="BJ306" s="115"/>
      <c r="BK306" s="115"/>
      <c r="BL306" s="115"/>
    </row>
    <row r="307" spans="1:79" ht="52" customHeight="1" x14ac:dyDescent="0.25">
      <c r="A307" s="141" t="s">
        <v>343</v>
      </c>
      <c r="B307" s="154"/>
      <c r="C307" s="154"/>
      <c r="D307" s="154"/>
      <c r="E307" s="154"/>
      <c r="F307" s="154"/>
      <c r="G307" s="154"/>
      <c r="H307" s="154"/>
      <c r="I307" s="154"/>
      <c r="J307" s="154"/>
      <c r="K307" s="154"/>
      <c r="L307" s="154"/>
      <c r="M307" s="154"/>
      <c r="N307" s="154"/>
      <c r="O307" s="154"/>
      <c r="P307" s="154"/>
      <c r="Q307" s="154"/>
      <c r="R307" s="154"/>
      <c r="S307" s="154"/>
      <c r="T307" s="154"/>
      <c r="U307" s="154"/>
      <c r="V307" s="154"/>
      <c r="W307" s="154"/>
      <c r="X307" s="154"/>
      <c r="Y307" s="154"/>
      <c r="Z307" s="154"/>
      <c r="AA307" s="154"/>
      <c r="AB307" s="154"/>
      <c r="AC307" s="154"/>
      <c r="AD307" s="154"/>
      <c r="AE307" s="154"/>
      <c r="AF307" s="154"/>
      <c r="AG307" s="154"/>
      <c r="AH307" s="154"/>
      <c r="AI307" s="154"/>
      <c r="AJ307" s="154"/>
      <c r="AK307" s="154"/>
      <c r="AL307" s="154"/>
      <c r="AM307" s="154"/>
      <c r="AN307" s="154"/>
      <c r="AO307" s="154"/>
      <c r="AP307" s="154"/>
      <c r="AQ307" s="154"/>
      <c r="AR307" s="154"/>
      <c r="AS307" s="154"/>
      <c r="AT307" s="154"/>
      <c r="AU307" s="154"/>
      <c r="AV307" s="154"/>
      <c r="AW307" s="154"/>
      <c r="AX307" s="154"/>
      <c r="AY307" s="154"/>
      <c r="AZ307" s="154"/>
      <c r="BA307" s="154"/>
      <c r="BB307" s="154"/>
      <c r="BC307" s="154"/>
      <c r="BD307" s="154"/>
      <c r="BE307" s="154"/>
      <c r="BF307" s="154"/>
      <c r="BG307" s="154"/>
      <c r="BH307" s="154"/>
      <c r="BI307" s="154"/>
      <c r="BJ307" s="154"/>
      <c r="BK307" s="154"/>
      <c r="BL307" s="154"/>
    </row>
    <row r="308" spans="1:79" ht="14" hidden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</row>
    <row r="309" spans="1:79" hidden="1" x14ac:dyDescent="0.25"/>
    <row r="310" spans="1:79" ht="28.5" customHeight="1" x14ac:dyDescent="0.25">
      <c r="A310" s="155" t="s">
        <v>231</v>
      </c>
      <c r="B310" s="155"/>
      <c r="C310" s="155"/>
      <c r="D310" s="155"/>
      <c r="E310" s="155"/>
      <c r="F310" s="155"/>
      <c r="G310" s="155"/>
      <c r="H310" s="155"/>
      <c r="I310" s="155"/>
      <c r="J310" s="155"/>
      <c r="K310" s="155"/>
      <c r="L310" s="155"/>
      <c r="M310" s="155"/>
      <c r="N310" s="155"/>
      <c r="O310" s="155"/>
      <c r="P310" s="155"/>
      <c r="Q310" s="155"/>
      <c r="R310" s="155"/>
      <c r="S310" s="155"/>
      <c r="T310" s="155"/>
      <c r="U310" s="155"/>
      <c r="V310" s="155"/>
      <c r="W310" s="155"/>
      <c r="X310" s="155"/>
      <c r="Y310" s="155"/>
      <c r="Z310" s="155"/>
      <c r="AA310" s="155"/>
      <c r="AB310" s="155"/>
      <c r="AC310" s="155"/>
      <c r="AD310" s="155"/>
      <c r="AE310" s="155"/>
      <c r="AF310" s="155"/>
      <c r="AG310" s="155"/>
      <c r="AH310" s="155"/>
      <c r="AI310" s="155"/>
      <c r="AJ310" s="155"/>
      <c r="AK310" s="155"/>
      <c r="AL310" s="155"/>
      <c r="AM310" s="155"/>
      <c r="AN310" s="155"/>
      <c r="AO310" s="155"/>
      <c r="AP310" s="155"/>
      <c r="AQ310" s="155"/>
      <c r="AR310" s="155"/>
      <c r="AS310" s="155"/>
      <c r="AT310" s="155"/>
      <c r="AU310" s="155"/>
      <c r="AV310" s="155"/>
      <c r="AW310" s="155"/>
      <c r="AX310" s="155"/>
      <c r="AY310" s="155"/>
      <c r="AZ310" s="155"/>
      <c r="BA310" s="155"/>
      <c r="BB310" s="155"/>
      <c r="BC310" s="155"/>
      <c r="BD310" s="155"/>
      <c r="BE310" s="155"/>
      <c r="BF310" s="155"/>
      <c r="BG310" s="155"/>
      <c r="BH310" s="155"/>
      <c r="BI310" s="155"/>
      <c r="BJ310" s="155"/>
      <c r="BK310" s="155"/>
      <c r="BL310" s="155"/>
    </row>
    <row r="311" spans="1:79" ht="14.25" customHeight="1" x14ac:dyDescent="0.25">
      <c r="A311" s="115" t="s">
        <v>215</v>
      </c>
      <c r="B311" s="115"/>
      <c r="C311" s="115"/>
      <c r="D311" s="115"/>
      <c r="E311" s="115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  <c r="P311" s="115"/>
      <c r="Q311" s="115"/>
      <c r="R311" s="115"/>
      <c r="S311" s="115"/>
      <c r="T311" s="115"/>
      <c r="U311" s="115"/>
      <c r="V311" s="115"/>
      <c r="W311" s="115"/>
      <c r="X311" s="115"/>
      <c r="Y311" s="115"/>
      <c r="Z311" s="115"/>
      <c r="AA311" s="115"/>
      <c r="AB311" s="115"/>
      <c r="AC311" s="115"/>
      <c r="AD311" s="115"/>
      <c r="AE311" s="115"/>
      <c r="AF311" s="115"/>
      <c r="AG311" s="115"/>
      <c r="AH311" s="115"/>
      <c r="AI311" s="115"/>
      <c r="AJ311" s="115"/>
      <c r="AK311" s="115"/>
      <c r="AL311" s="115"/>
      <c r="AM311" s="115"/>
      <c r="AN311" s="115"/>
      <c r="AO311" s="115"/>
      <c r="AP311" s="115"/>
      <c r="AQ311" s="115"/>
      <c r="AR311" s="115"/>
      <c r="AS311" s="115"/>
      <c r="AT311" s="115"/>
      <c r="AU311" s="115"/>
      <c r="AV311" s="115"/>
      <c r="AW311" s="115"/>
      <c r="AX311" s="115"/>
      <c r="AY311" s="115"/>
      <c r="AZ311" s="115"/>
      <c r="BA311" s="115"/>
      <c r="BB311" s="115"/>
      <c r="BC311" s="115"/>
      <c r="BD311" s="115"/>
      <c r="BE311" s="115"/>
      <c r="BF311" s="115"/>
      <c r="BG311" s="115"/>
      <c r="BH311" s="115"/>
      <c r="BI311" s="115"/>
      <c r="BJ311" s="115"/>
      <c r="BK311" s="115"/>
      <c r="BL311" s="115"/>
    </row>
    <row r="312" spans="1:79" ht="15" customHeight="1" x14ac:dyDescent="0.25">
      <c r="A312" s="150" t="s">
        <v>213</v>
      </c>
      <c r="B312" s="150"/>
      <c r="C312" s="150"/>
      <c r="D312" s="150"/>
      <c r="E312" s="150"/>
      <c r="F312" s="150"/>
      <c r="G312" s="150"/>
      <c r="H312" s="150"/>
      <c r="I312" s="150"/>
      <c r="J312" s="150"/>
      <c r="K312" s="150"/>
      <c r="L312" s="150"/>
      <c r="M312" s="150"/>
      <c r="N312" s="150"/>
      <c r="O312" s="150"/>
      <c r="P312" s="150"/>
      <c r="Q312" s="150"/>
      <c r="R312" s="150"/>
      <c r="S312" s="150"/>
      <c r="T312" s="150"/>
      <c r="U312" s="150"/>
      <c r="V312" s="150"/>
      <c r="W312" s="150"/>
      <c r="X312" s="150"/>
      <c r="Y312" s="150"/>
      <c r="Z312" s="150"/>
      <c r="AA312" s="150"/>
      <c r="AB312" s="150"/>
      <c r="AC312" s="150"/>
      <c r="AD312" s="150"/>
      <c r="AE312" s="150"/>
      <c r="AF312" s="150"/>
      <c r="AG312" s="150"/>
      <c r="AH312" s="150"/>
      <c r="AI312" s="150"/>
      <c r="AJ312" s="150"/>
      <c r="AK312" s="150"/>
      <c r="AL312" s="150"/>
      <c r="AM312" s="150"/>
      <c r="AN312" s="150"/>
      <c r="AO312" s="150"/>
      <c r="AP312" s="150"/>
      <c r="AQ312" s="150"/>
      <c r="AR312" s="150"/>
      <c r="AS312" s="150"/>
      <c r="AT312" s="150"/>
      <c r="AU312" s="150"/>
      <c r="AV312" s="150"/>
      <c r="AW312" s="150"/>
      <c r="AX312" s="150"/>
      <c r="AY312" s="150"/>
      <c r="AZ312" s="150"/>
      <c r="BA312" s="150"/>
      <c r="BB312" s="150"/>
      <c r="BC312" s="150"/>
      <c r="BD312" s="150"/>
      <c r="BE312" s="150"/>
      <c r="BF312" s="150"/>
      <c r="BG312" s="150"/>
      <c r="BH312" s="150"/>
      <c r="BI312" s="150"/>
      <c r="BJ312" s="150"/>
      <c r="BK312" s="150"/>
      <c r="BL312" s="150"/>
    </row>
    <row r="313" spans="1:79" s="30" customFormat="1" ht="43" customHeight="1" x14ac:dyDescent="0.25">
      <c r="A313" s="74" t="s">
        <v>133</v>
      </c>
      <c r="B313" s="74"/>
      <c r="C313" s="74"/>
      <c r="D313" s="74"/>
      <c r="E313" s="74"/>
      <c r="F313" s="74"/>
      <c r="G313" s="73" t="s">
        <v>19</v>
      </c>
      <c r="H313" s="73"/>
      <c r="I313" s="73"/>
      <c r="J313" s="73"/>
      <c r="K313" s="73"/>
      <c r="L313" s="73"/>
      <c r="M313" s="73"/>
      <c r="N313" s="73"/>
      <c r="O313" s="73"/>
      <c r="P313" s="73"/>
      <c r="Q313" s="73"/>
      <c r="R313" s="73"/>
      <c r="S313" s="73"/>
      <c r="T313" s="73" t="s">
        <v>15</v>
      </c>
      <c r="U313" s="73"/>
      <c r="V313" s="73"/>
      <c r="W313" s="73"/>
      <c r="X313" s="73"/>
      <c r="Y313" s="73"/>
      <c r="Z313" s="73" t="s">
        <v>14</v>
      </c>
      <c r="AA313" s="73"/>
      <c r="AB313" s="73"/>
      <c r="AC313" s="73"/>
      <c r="AD313" s="73"/>
      <c r="AE313" s="73" t="s">
        <v>134</v>
      </c>
      <c r="AF313" s="73"/>
      <c r="AG313" s="73"/>
      <c r="AH313" s="73"/>
      <c r="AI313" s="73"/>
      <c r="AJ313" s="73"/>
      <c r="AK313" s="73" t="s">
        <v>135</v>
      </c>
      <c r="AL313" s="73"/>
      <c r="AM313" s="73"/>
      <c r="AN313" s="73"/>
      <c r="AO313" s="73"/>
      <c r="AP313" s="73"/>
      <c r="AQ313" s="73" t="s">
        <v>136</v>
      </c>
      <c r="AR313" s="73"/>
      <c r="AS313" s="73"/>
      <c r="AT313" s="73"/>
      <c r="AU313" s="73"/>
      <c r="AV313" s="73"/>
      <c r="AW313" s="73" t="s">
        <v>96</v>
      </c>
      <c r="AX313" s="73"/>
      <c r="AY313" s="73"/>
      <c r="AZ313" s="73"/>
      <c r="BA313" s="73"/>
      <c r="BB313" s="73"/>
      <c r="BC313" s="73"/>
      <c r="BD313" s="73"/>
      <c r="BE313" s="73"/>
      <c r="BF313" s="73"/>
      <c r="BG313" s="73" t="s">
        <v>137</v>
      </c>
      <c r="BH313" s="73"/>
      <c r="BI313" s="73"/>
      <c r="BJ313" s="73"/>
      <c r="BK313" s="73"/>
      <c r="BL313" s="73"/>
    </row>
    <row r="314" spans="1:79" s="30" customFormat="1" ht="14.5" customHeight="1" x14ac:dyDescent="0.25">
      <c r="A314" s="74"/>
      <c r="B314" s="74"/>
      <c r="C314" s="74"/>
      <c r="D314" s="74"/>
      <c r="E314" s="74"/>
      <c r="F314" s="74"/>
      <c r="G314" s="73"/>
      <c r="H314" s="73"/>
      <c r="I314" s="73"/>
      <c r="J314" s="73"/>
      <c r="K314" s="73"/>
      <c r="L314" s="73"/>
      <c r="M314" s="73"/>
      <c r="N314" s="73"/>
      <c r="O314" s="73"/>
      <c r="P314" s="73"/>
      <c r="Q314" s="73"/>
      <c r="R314" s="73"/>
      <c r="S314" s="73"/>
      <c r="T314" s="73"/>
      <c r="U314" s="73"/>
      <c r="V314" s="73"/>
      <c r="W314" s="73"/>
      <c r="X314" s="73"/>
      <c r="Y314" s="73"/>
      <c r="Z314" s="73"/>
      <c r="AA314" s="73"/>
      <c r="AB314" s="73"/>
      <c r="AC314" s="73"/>
      <c r="AD314" s="73"/>
      <c r="AE314" s="73"/>
      <c r="AF314" s="73"/>
      <c r="AG314" s="73"/>
      <c r="AH314" s="73"/>
      <c r="AI314" s="73"/>
      <c r="AJ314" s="73"/>
      <c r="AK314" s="73"/>
      <c r="AL314" s="73"/>
      <c r="AM314" s="73"/>
      <c r="AN314" s="73"/>
      <c r="AO314" s="73"/>
      <c r="AP314" s="73"/>
      <c r="AQ314" s="73"/>
      <c r="AR314" s="73"/>
      <c r="AS314" s="73"/>
      <c r="AT314" s="73"/>
      <c r="AU314" s="73"/>
      <c r="AV314" s="73"/>
      <c r="AW314" s="73" t="s">
        <v>17</v>
      </c>
      <c r="AX314" s="73"/>
      <c r="AY314" s="73"/>
      <c r="AZ314" s="73"/>
      <c r="BA314" s="73"/>
      <c r="BB314" s="73" t="s">
        <v>16</v>
      </c>
      <c r="BC314" s="73"/>
      <c r="BD314" s="73"/>
      <c r="BE314" s="73"/>
      <c r="BF314" s="73"/>
      <c r="BG314" s="73"/>
      <c r="BH314" s="73"/>
      <c r="BI314" s="73"/>
      <c r="BJ314" s="73"/>
      <c r="BK314" s="73"/>
      <c r="BL314" s="73"/>
    </row>
    <row r="315" spans="1:79" s="29" customFormat="1" ht="15" customHeight="1" x14ac:dyDescent="0.25">
      <c r="A315" s="73">
        <v>1</v>
      </c>
      <c r="B315" s="73"/>
      <c r="C315" s="73"/>
      <c r="D315" s="73"/>
      <c r="E315" s="73"/>
      <c r="F315" s="73"/>
      <c r="G315" s="73">
        <v>2</v>
      </c>
      <c r="H315" s="73"/>
      <c r="I315" s="73"/>
      <c r="J315" s="73"/>
      <c r="K315" s="73"/>
      <c r="L315" s="73"/>
      <c r="M315" s="73"/>
      <c r="N315" s="73"/>
      <c r="O315" s="73"/>
      <c r="P315" s="73"/>
      <c r="Q315" s="73"/>
      <c r="R315" s="73"/>
      <c r="S315" s="73"/>
      <c r="T315" s="73">
        <v>3</v>
      </c>
      <c r="U315" s="73"/>
      <c r="V315" s="73"/>
      <c r="W315" s="73"/>
      <c r="X315" s="73"/>
      <c r="Y315" s="73"/>
      <c r="Z315" s="73">
        <v>4</v>
      </c>
      <c r="AA315" s="73"/>
      <c r="AB315" s="73"/>
      <c r="AC315" s="73"/>
      <c r="AD315" s="73"/>
      <c r="AE315" s="73">
        <v>5</v>
      </c>
      <c r="AF315" s="73"/>
      <c r="AG315" s="73"/>
      <c r="AH315" s="73"/>
      <c r="AI315" s="73"/>
      <c r="AJ315" s="73"/>
      <c r="AK315" s="73">
        <v>6</v>
      </c>
      <c r="AL315" s="73"/>
      <c r="AM315" s="73"/>
      <c r="AN315" s="73"/>
      <c r="AO315" s="73"/>
      <c r="AP315" s="73"/>
      <c r="AQ315" s="73">
        <v>7</v>
      </c>
      <c r="AR315" s="73"/>
      <c r="AS315" s="73"/>
      <c r="AT315" s="73"/>
      <c r="AU315" s="73"/>
      <c r="AV315" s="73"/>
      <c r="AW315" s="73">
        <v>8</v>
      </c>
      <c r="AX315" s="73"/>
      <c r="AY315" s="73"/>
      <c r="AZ315" s="73"/>
      <c r="BA315" s="73"/>
      <c r="BB315" s="73">
        <v>9</v>
      </c>
      <c r="BC315" s="73"/>
      <c r="BD315" s="73"/>
      <c r="BE315" s="73"/>
      <c r="BF315" s="73"/>
      <c r="BG315" s="73">
        <v>10</v>
      </c>
      <c r="BH315" s="73"/>
      <c r="BI315" s="73"/>
      <c r="BJ315" s="73"/>
      <c r="BK315" s="73"/>
      <c r="BL315" s="73"/>
    </row>
    <row r="316" spans="1:79" s="28" customFormat="1" ht="12" hidden="1" customHeight="1" x14ac:dyDescent="0.3">
      <c r="A316" s="58" t="s">
        <v>62</v>
      </c>
      <c r="B316" s="58"/>
      <c r="C316" s="58"/>
      <c r="D316" s="58"/>
      <c r="E316" s="58"/>
      <c r="F316" s="58"/>
      <c r="G316" s="66" t="s">
        <v>55</v>
      </c>
      <c r="H316" s="66"/>
      <c r="I316" s="66"/>
      <c r="J316" s="66"/>
      <c r="K316" s="66"/>
      <c r="L316" s="66"/>
      <c r="M316" s="66"/>
      <c r="N316" s="66"/>
      <c r="O316" s="66"/>
      <c r="P316" s="66"/>
      <c r="Q316" s="66"/>
      <c r="R316" s="66"/>
      <c r="S316" s="66"/>
      <c r="T316" s="65" t="s">
        <v>78</v>
      </c>
      <c r="U316" s="65"/>
      <c r="V316" s="65"/>
      <c r="W316" s="65"/>
      <c r="X316" s="65"/>
      <c r="Y316" s="65"/>
      <c r="Z316" s="65" t="s">
        <v>79</v>
      </c>
      <c r="AA316" s="65"/>
      <c r="AB316" s="65"/>
      <c r="AC316" s="65"/>
      <c r="AD316" s="65"/>
      <c r="AE316" s="65" t="s">
        <v>80</v>
      </c>
      <c r="AF316" s="65"/>
      <c r="AG316" s="65"/>
      <c r="AH316" s="65"/>
      <c r="AI316" s="65"/>
      <c r="AJ316" s="65"/>
      <c r="AK316" s="65" t="s">
        <v>81</v>
      </c>
      <c r="AL316" s="65"/>
      <c r="AM316" s="65"/>
      <c r="AN316" s="65"/>
      <c r="AO316" s="65"/>
      <c r="AP316" s="65"/>
      <c r="AQ316" s="87" t="s">
        <v>97</v>
      </c>
      <c r="AR316" s="65"/>
      <c r="AS316" s="65"/>
      <c r="AT316" s="65"/>
      <c r="AU316" s="65"/>
      <c r="AV316" s="65"/>
      <c r="AW316" s="65" t="s">
        <v>82</v>
      </c>
      <c r="AX316" s="65"/>
      <c r="AY316" s="65"/>
      <c r="AZ316" s="65"/>
      <c r="BA316" s="65"/>
      <c r="BB316" s="65" t="s">
        <v>83</v>
      </c>
      <c r="BC316" s="65"/>
      <c r="BD316" s="65"/>
      <c r="BE316" s="65"/>
      <c r="BF316" s="65"/>
      <c r="BG316" s="87" t="s">
        <v>98</v>
      </c>
      <c r="BH316" s="65"/>
      <c r="BI316" s="65"/>
      <c r="BJ316" s="65"/>
      <c r="BK316" s="65"/>
      <c r="BL316" s="65"/>
      <c r="CA316" s="28" t="s">
        <v>48</v>
      </c>
    </row>
    <row r="317" spans="1:79" s="35" customFormat="1" ht="12.75" customHeight="1" x14ac:dyDescent="0.25">
      <c r="A317" s="58">
        <v>2111</v>
      </c>
      <c r="B317" s="58"/>
      <c r="C317" s="58"/>
      <c r="D317" s="58"/>
      <c r="E317" s="58"/>
      <c r="F317" s="58"/>
      <c r="G317" s="47" t="s">
        <v>177</v>
      </c>
      <c r="H317" s="48"/>
      <c r="I317" s="48"/>
      <c r="J317" s="48"/>
      <c r="K317" s="48"/>
      <c r="L317" s="48"/>
      <c r="M317" s="48"/>
      <c r="N317" s="48"/>
      <c r="O317" s="48"/>
      <c r="P317" s="48"/>
      <c r="Q317" s="48"/>
      <c r="R317" s="48"/>
      <c r="S317" s="49"/>
      <c r="T317" s="43">
        <v>0</v>
      </c>
      <c r="U317" s="43"/>
      <c r="V317" s="43"/>
      <c r="W317" s="43"/>
      <c r="X317" s="43"/>
      <c r="Y317" s="43"/>
      <c r="Z317" s="43">
        <v>40629585</v>
      </c>
      <c r="AA317" s="43"/>
      <c r="AB317" s="43"/>
      <c r="AC317" s="43"/>
      <c r="AD317" s="43"/>
      <c r="AE317" s="43">
        <v>0</v>
      </c>
      <c r="AF317" s="43"/>
      <c r="AG317" s="43"/>
      <c r="AH317" s="43"/>
      <c r="AI317" s="43"/>
      <c r="AJ317" s="43"/>
      <c r="AK317" s="43">
        <v>0</v>
      </c>
      <c r="AL317" s="43"/>
      <c r="AM317" s="43"/>
      <c r="AN317" s="43"/>
      <c r="AO317" s="43"/>
      <c r="AP317" s="43"/>
      <c r="AQ317" s="43">
        <f t="shared" ref="AQ317:AQ331" si="38">IF(ISNUMBER(AK317),AK317,0)-IF(ISNUMBER(AE317),AE317,0)</f>
        <v>0</v>
      </c>
      <c r="AR317" s="43"/>
      <c r="AS317" s="43"/>
      <c r="AT317" s="43"/>
      <c r="AU317" s="43"/>
      <c r="AV317" s="43"/>
      <c r="AW317" s="43">
        <v>0</v>
      </c>
      <c r="AX317" s="43"/>
      <c r="AY317" s="43"/>
      <c r="AZ317" s="43"/>
      <c r="BA317" s="43"/>
      <c r="BB317" s="43">
        <v>0</v>
      </c>
      <c r="BC317" s="43"/>
      <c r="BD317" s="43"/>
      <c r="BE317" s="43"/>
      <c r="BF317" s="43"/>
      <c r="BG317" s="43">
        <f t="shared" ref="BG317:BG331" si="39">IF(ISNUMBER(Z317),Z317,0)+IF(ISNUMBER(AK317),AK317,0)</f>
        <v>40629585</v>
      </c>
      <c r="BH317" s="43"/>
      <c r="BI317" s="43"/>
      <c r="BJ317" s="43"/>
      <c r="BK317" s="43"/>
      <c r="BL317" s="43"/>
      <c r="CA317" s="35" t="s">
        <v>49</v>
      </c>
    </row>
    <row r="318" spans="1:79" s="35" customFormat="1" ht="12.75" customHeight="1" x14ac:dyDescent="0.25">
      <c r="A318" s="58">
        <v>2120</v>
      </c>
      <c r="B318" s="58"/>
      <c r="C318" s="58"/>
      <c r="D318" s="58"/>
      <c r="E318" s="58"/>
      <c r="F318" s="58"/>
      <c r="G318" s="47" t="s">
        <v>178</v>
      </c>
      <c r="H318" s="48"/>
      <c r="I318" s="48"/>
      <c r="J318" s="48"/>
      <c r="K318" s="48"/>
      <c r="L318" s="48"/>
      <c r="M318" s="48"/>
      <c r="N318" s="48"/>
      <c r="O318" s="48"/>
      <c r="P318" s="48"/>
      <c r="Q318" s="48"/>
      <c r="R318" s="48"/>
      <c r="S318" s="49"/>
      <c r="T318" s="43">
        <v>0</v>
      </c>
      <c r="U318" s="43"/>
      <c r="V318" s="43"/>
      <c r="W318" s="43"/>
      <c r="X318" s="43"/>
      <c r="Y318" s="43"/>
      <c r="Z318" s="43">
        <v>8574662</v>
      </c>
      <c r="AA318" s="43"/>
      <c r="AB318" s="43"/>
      <c r="AC318" s="43"/>
      <c r="AD318" s="43"/>
      <c r="AE318" s="43">
        <v>0</v>
      </c>
      <c r="AF318" s="43"/>
      <c r="AG318" s="43"/>
      <c r="AH318" s="43"/>
      <c r="AI318" s="43"/>
      <c r="AJ318" s="43"/>
      <c r="AK318" s="43">
        <v>0</v>
      </c>
      <c r="AL318" s="43"/>
      <c r="AM318" s="43"/>
      <c r="AN318" s="43"/>
      <c r="AO318" s="43"/>
      <c r="AP318" s="43"/>
      <c r="AQ318" s="43">
        <f t="shared" si="38"/>
        <v>0</v>
      </c>
      <c r="AR318" s="43"/>
      <c r="AS318" s="43"/>
      <c r="AT318" s="43"/>
      <c r="AU318" s="43"/>
      <c r="AV318" s="43"/>
      <c r="AW318" s="43">
        <v>0</v>
      </c>
      <c r="AX318" s="43"/>
      <c r="AY318" s="43"/>
      <c r="AZ318" s="43"/>
      <c r="BA318" s="43"/>
      <c r="BB318" s="43">
        <v>0</v>
      </c>
      <c r="BC318" s="43"/>
      <c r="BD318" s="43"/>
      <c r="BE318" s="43"/>
      <c r="BF318" s="43"/>
      <c r="BG318" s="43">
        <f t="shared" si="39"/>
        <v>8574662</v>
      </c>
      <c r="BH318" s="43"/>
      <c r="BI318" s="43"/>
      <c r="BJ318" s="43"/>
      <c r="BK318" s="43"/>
      <c r="BL318" s="43"/>
    </row>
    <row r="319" spans="1:79" s="35" customFormat="1" ht="25" customHeight="1" x14ac:dyDescent="0.25">
      <c r="A319" s="58">
        <v>2210</v>
      </c>
      <c r="B319" s="58"/>
      <c r="C319" s="58"/>
      <c r="D319" s="58"/>
      <c r="E319" s="58"/>
      <c r="F319" s="58"/>
      <c r="G319" s="47" t="s">
        <v>179</v>
      </c>
      <c r="H319" s="48"/>
      <c r="I319" s="48"/>
      <c r="J319" s="48"/>
      <c r="K319" s="48"/>
      <c r="L319" s="48"/>
      <c r="M319" s="48"/>
      <c r="N319" s="48"/>
      <c r="O319" s="48"/>
      <c r="P319" s="48"/>
      <c r="Q319" s="48"/>
      <c r="R319" s="48"/>
      <c r="S319" s="49"/>
      <c r="T319" s="43">
        <v>0</v>
      </c>
      <c r="U319" s="43"/>
      <c r="V319" s="43"/>
      <c r="W319" s="43"/>
      <c r="X319" s="43"/>
      <c r="Y319" s="43"/>
      <c r="Z319" s="43">
        <v>1182139.8900000001</v>
      </c>
      <c r="AA319" s="43"/>
      <c r="AB319" s="43"/>
      <c r="AC319" s="43"/>
      <c r="AD319" s="43"/>
      <c r="AE319" s="43">
        <v>0</v>
      </c>
      <c r="AF319" s="43"/>
      <c r="AG319" s="43"/>
      <c r="AH319" s="43"/>
      <c r="AI319" s="43"/>
      <c r="AJ319" s="43"/>
      <c r="AK319" s="43">
        <v>0</v>
      </c>
      <c r="AL319" s="43"/>
      <c r="AM319" s="43"/>
      <c r="AN319" s="43"/>
      <c r="AO319" s="43"/>
      <c r="AP319" s="43"/>
      <c r="AQ319" s="43">
        <f t="shared" si="38"/>
        <v>0</v>
      </c>
      <c r="AR319" s="43"/>
      <c r="AS319" s="43"/>
      <c r="AT319" s="43"/>
      <c r="AU319" s="43"/>
      <c r="AV319" s="43"/>
      <c r="AW319" s="43">
        <v>0</v>
      </c>
      <c r="AX319" s="43"/>
      <c r="AY319" s="43"/>
      <c r="AZ319" s="43"/>
      <c r="BA319" s="43"/>
      <c r="BB319" s="43">
        <v>0</v>
      </c>
      <c r="BC319" s="43"/>
      <c r="BD319" s="43"/>
      <c r="BE319" s="43"/>
      <c r="BF319" s="43"/>
      <c r="BG319" s="43">
        <f t="shared" si="39"/>
        <v>1182139.8900000001</v>
      </c>
      <c r="BH319" s="43"/>
      <c r="BI319" s="43"/>
      <c r="BJ319" s="43"/>
      <c r="BK319" s="43"/>
      <c r="BL319" s="43"/>
    </row>
    <row r="320" spans="1:79" s="35" customFormat="1" ht="25" customHeight="1" x14ac:dyDescent="0.25">
      <c r="A320" s="58">
        <v>2220</v>
      </c>
      <c r="B320" s="58"/>
      <c r="C320" s="58"/>
      <c r="D320" s="58"/>
      <c r="E320" s="58"/>
      <c r="F320" s="58"/>
      <c r="G320" s="47" t="s">
        <v>256</v>
      </c>
      <c r="H320" s="48"/>
      <c r="I320" s="48"/>
      <c r="J320" s="48"/>
      <c r="K320" s="48"/>
      <c r="L320" s="48"/>
      <c r="M320" s="48"/>
      <c r="N320" s="48"/>
      <c r="O320" s="48"/>
      <c r="P320" s="48"/>
      <c r="Q320" s="48"/>
      <c r="R320" s="48"/>
      <c r="S320" s="49"/>
      <c r="T320" s="43">
        <v>0</v>
      </c>
      <c r="U320" s="43"/>
      <c r="V320" s="43"/>
      <c r="W320" s="43"/>
      <c r="X320" s="43"/>
      <c r="Y320" s="43"/>
      <c r="Z320" s="43">
        <v>22209.75</v>
      </c>
      <c r="AA320" s="43"/>
      <c r="AB320" s="43"/>
      <c r="AC320" s="43"/>
      <c r="AD320" s="43"/>
      <c r="AE320" s="43">
        <v>0</v>
      </c>
      <c r="AF320" s="43"/>
      <c r="AG320" s="43"/>
      <c r="AH320" s="43"/>
      <c r="AI320" s="43"/>
      <c r="AJ320" s="43"/>
      <c r="AK320" s="43">
        <v>0</v>
      </c>
      <c r="AL320" s="43"/>
      <c r="AM320" s="43"/>
      <c r="AN320" s="43"/>
      <c r="AO320" s="43"/>
      <c r="AP320" s="43"/>
      <c r="AQ320" s="43">
        <f t="shared" si="38"/>
        <v>0</v>
      </c>
      <c r="AR320" s="43"/>
      <c r="AS320" s="43"/>
      <c r="AT320" s="43"/>
      <c r="AU320" s="43"/>
      <c r="AV320" s="43"/>
      <c r="AW320" s="43">
        <v>0</v>
      </c>
      <c r="AX320" s="43"/>
      <c r="AY320" s="43"/>
      <c r="AZ320" s="43"/>
      <c r="BA320" s="43"/>
      <c r="BB320" s="43">
        <v>0</v>
      </c>
      <c r="BC320" s="43"/>
      <c r="BD320" s="43"/>
      <c r="BE320" s="43"/>
      <c r="BF320" s="43"/>
      <c r="BG320" s="43">
        <f t="shared" si="39"/>
        <v>22209.75</v>
      </c>
      <c r="BH320" s="43"/>
      <c r="BI320" s="43"/>
      <c r="BJ320" s="43"/>
      <c r="BK320" s="43"/>
      <c r="BL320" s="43"/>
    </row>
    <row r="321" spans="1:64" s="35" customFormat="1" ht="12.75" customHeight="1" x14ac:dyDescent="0.25">
      <c r="A321" s="58">
        <v>2240</v>
      </c>
      <c r="B321" s="58"/>
      <c r="C321" s="58"/>
      <c r="D321" s="58"/>
      <c r="E321" s="58"/>
      <c r="F321" s="58"/>
      <c r="G321" s="47" t="s">
        <v>180</v>
      </c>
      <c r="H321" s="48"/>
      <c r="I321" s="48"/>
      <c r="J321" s="48"/>
      <c r="K321" s="48"/>
      <c r="L321" s="48"/>
      <c r="M321" s="48"/>
      <c r="N321" s="48"/>
      <c r="O321" s="48"/>
      <c r="P321" s="48"/>
      <c r="Q321" s="48"/>
      <c r="R321" s="48"/>
      <c r="S321" s="49"/>
      <c r="T321" s="43">
        <v>0</v>
      </c>
      <c r="U321" s="43"/>
      <c r="V321" s="43"/>
      <c r="W321" s="43"/>
      <c r="X321" s="43"/>
      <c r="Y321" s="43"/>
      <c r="Z321" s="43">
        <v>2394848.62</v>
      </c>
      <c r="AA321" s="43"/>
      <c r="AB321" s="43"/>
      <c r="AC321" s="43"/>
      <c r="AD321" s="43"/>
      <c r="AE321" s="43">
        <v>0</v>
      </c>
      <c r="AF321" s="43"/>
      <c r="AG321" s="43"/>
      <c r="AH321" s="43"/>
      <c r="AI321" s="43"/>
      <c r="AJ321" s="43"/>
      <c r="AK321" s="43">
        <v>0</v>
      </c>
      <c r="AL321" s="43"/>
      <c r="AM321" s="43"/>
      <c r="AN321" s="43"/>
      <c r="AO321" s="43"/>
      <c r="AP321" s="43"/>
      <c r="AQ321" s="43">
        <f t="shared" si="38"/>
        <v>0</v>
      </c>
      <c r="AR321" s="43"/>
      <c r="AS321" s="43"/>
      <c r="AT321" s="43"/>
      <c r="AU321" s="43"/>
      <c r="AV321" s="43"/>
      <c r="AW321" s="43">
        <v>0</v>
      </c>
      <c r="AX321" s="43"/>
      <c r="AY321" s="43"/>
      <c r="AZ321" s="43"/>
      <c r="BA321" s="43"/>
      <c r="BB321" s="43">
        <v>0</v>
      </c>
      <c r="BC321" s="43"/>
      <c r="BD321" s="43"/>
      <c r="BE321" s="43"/>
      <c r="BF321" s="43"/>
      <c r="BG321" s="43">
        <f t="shared" si="39"/>
        <v>2394848.62</v>
      </c>
      <c r="BH321" s="43"/>
      <c r="BI321" s="43"/>
      <c r="BJ321" s="43"/>
      <c r="BK321" s="43"/>
      <c r="BL321" s="43"/>
    </row>
    <row r="322" spans="1:64" s="35" customFormat="1" ht="12.75" customHeight="1" x14ac:dyDescent="0.25">
      <c r="A322" s="58">
        <v>2250</v>
      </c>
      <c r="B322" s="58"/>
      <c r="C322" s="58"/>
      <c r="D322" s="58"/>
      <c r="E322" s="58"/>
      <c r="F322" s="58"/>
      <c r="G322" s="47" t="s">
        <v>258</v>
      </c>
      <c r="H322" s="48"/>
      <c r="I322" s="48"/>
      <c r="J322" s="48"/>
      <c r="K322" s="48"/>
      <c r="L322" s="48"/>
      <c r="M322" s="48"/>
      <c r="N322" s="48"/>
      <c r="O322" s="48"/>
      <c r="P322" s="48"/>
      <c r="Q322" s="48"/>
      <c r="R322" s="48"/>
      <c r="S322" s="49"/>
      <c r="T322" s="43">
        <v>0</v>
      </c>
      <c r="U322" s="43"/>
      <c r="V322" s="43"/>
      <c r="W322" s="43"/>
      <c r="X322" s="43"/>
      <c r="Y322" s="43"/>
      <c r="Z322" s="43">
        <v>63130.080000000002</v>
      </c>
      <c r="AA322" s="43"/>
      <c r="AB322" s="43"/>
      <c r="AC322" s="43"/>
      <c r="AD322" s="43"/>
      <c r="AE322" s="43">
        <v>0</v>
      </c>
      <c r="AF322" s="43"/>
      <c r="AG322" s="43"/>
      <c r="AH322" s="43"/>
      <c r="AI322" s="43"/>
      <c r="AJ322" s="43"/>
      <c r="AK322" s="43">
        <v>0</v>
      </c>
      <c r="AL322" s="43"/>
      <c r="AM322" s="43"/>
      <c r="AN322" s="43"/>
      <c r="AO322" s="43"/>
      <c r="AP322" s="43"/>
      <c r="AQ322" s="43">
        <f t="shared" si="38"/>
        <v>0</v>
      </c>
      <c r="AR322" s="43"/>
      <c r="AS322" s="43"/>
      <c r="AT322" s="43"/>
      <c r="AU322" s="43"/>
      <c r="AV322" s="43"/>
      <c r="AW322" s="43">
        <v>0</v>
      </c>
      <c r="AX322" s="43"/>
      <c r="AY322" s="43"/>
      <c r="AZ322" s="43"/>
      <c r="BA322" s="43"/>
      <c r="BB322" s="43">
        <v>0</v>
      </c>
      <c r="BC322" s="43"/>
      <c r="BD322" s="43"/>
      <c r="BE322" s="43"/>
      <c r="BF322" s="43"/>
      <c r="BG322" s="43">
        <f t="shared" si="39"/>
        <v>63130.080000000002</v>
      </c>
      <c r="BH322" s="43"/>
      <c r="BI322" s="43"/>
      <c r="BJ322" s="43"/>
      <c r="BK322" s="43"/>
      <c r="BL322" s="43"/>
    </row>
    <row r="323" spans="1:64" s="35" customFormat="1" ht="12.75" customHeight="1" x14ac:dyDescent="0.25">
      <c r="A323" s="58">
        <v>2271</v>
      </c>
      <c r="B323" s="58"/>
      <c r="C323" s="58"/>
      <c r="D323" s="58"/>
      <c r="E323" s="58"/>
      <c r="F323" s="58"/>
      <c r="G323" s="47" t="s">
        <v>181</v>
      </c>
      <c r="H323" s="48"/>
      <c r="I323" s="48"/>
      <c r="J323" s="48"/>
      <c r="K323" s="48"/>
      <c r="L323" s="48"/>
      <c r="M323" s="48"/>
      <c r="N323" s="48"/>
      <c r="O323" s="48"/>
      <c r="P323" s="48"/>
      <c r="Q323" s="48"/>
      <c r="R323" s="48"/>
      <c r="S323" s="49"/>
      <c r="T323" s="43">
        <v>0</v>
      </c>
      <c r="U323" s="43"/>
      <c r="V323" s="43"/>
      <c r="W323" s="43"/>
      <c r="X323" s="43"/>
      <c r="Y323" s="43"/>
      <c r="Z323" s="43">
        <v>1358529.1</v>
      </c>
      <c r="AA323" s="43"/>
      <c r="AB323" s="43"/>
      <c r="AC323" s="43"/>
      <c r="AD323" s="43"/>
      <c r="AE323" s="43">
        <v>0</v>
      </c>
      <c r="AF323" s="43"/>
      <c r="AG323" s="43"/>
      <c r="AH323" s="43"/>
      <c r="AI323" s="43"/>
      <c r="AJ323" s="43"/>
      <c r="AK323" s="43">
        <v>0</v>
      </c>
      <c r="AL323" s="43"/>
      <c r="AM323" s="43"/>
      <c r="AN323" s="43"/>
      <c r="AO323" s="43"/>
      <c r="AP323" s="43"/>
      <c r="AQ323" s="43">
        <f t="shared" si="38"/>
        <v>0</v>
      </c>
      <c r="AR323" s="43"/>
      <c r="AS323" s="43"/>
      <c r="AT323" s="43"/>
      <c r="AU323" s="43"/>
      <c r="AV323" s="43"/>
      <c r="AW323" s="43">
        <v>0</v>
      </c>
      <c r="AX323" s="43"/>
      <c r="AY323" s="43"/>
      <c r="AZ323" s="43"/>
      <c r="BA323" s="43"/>
      <c r="BB323" s="43">
        <v>0</v>
      </c>
      <c r="BC323" s="43"/>
      <c r="BD323" s="43"/>
      <c r="BE323" s="43"/>
      <c r="BF323" s="43"/>
      <c r="BG323" s="43">
        <f t="shared" si="39"/>
        <v>1358529.1</v>
      </c>
      <c r="BH323" s="43"/>
      <c r="BI323" s="43"/>
      <c r="BJ323" s="43"/>
      <c r="BK323" s="43"/>
      <c r="BL323" s="43"/>
    </row>
    <row r="324" spans="1:64" s="35" customFormat="1" ht="25" customHeight="1" x14ac:dyDescent="0.25">
      <c r="A324" s="58">
        <v>2272</v>
      </c>
      <c r="B324" s="58"/>
      <c r="C324" s="58"/>
      <c r="D324" s="58"/>
      <c r="E324" s="58"/>
      <c r="F324" s="58"/>
      <c r="G324" s="47" t="s">
        <v>182</v>
      </c>
      <c r="H324" s="48"/>
      <c r="I324" s="48"/>
      <c r="J324" s="48"/>
      <c r="K324" s="48"/>
      <c r="L324" s="48"/>
      <c r="M324" s="48"/>
      <c r="N324" s="48"/>
      <c r="O324" s="48"/>
      <c r="P324" s="48"/>
      <c r="Q324" s="48"/>
      <c r="R324" s="48"/>
      <c r="S324" s="49"/>
      <c r="T324" s="43">
        <v>0</v>
      </c>
      <c r="U324" s="43"/>
      <c r="V324" s="43"/>
      <c r="W324" s="43"/>
      <c r="X324" s="43"/>
      <c r="Y324" s="43"/>
      <c r="Z324" s="43">
        <v>98408.63</v>
      </c>
      <c r="AA324" s="43"/>
      <c r="AB324" s="43"/>
      <c r="AC324" s="43"/>
      <c r="AD324" s="43"/>
      <c r="AE324" s="43">
        <v>0</v>
      </c>
      <c r="AF324" s="43"/>
      <c r="AG324" s="43"/>
      <c r="AH324" s="43"/>
      <c r="AI324" s="43"/>
      <c r="AJ324" s="43"/>
      <c r="AK324" s="43">
        <v>0</v>
      </c>
      <c r="AL324" s="43"/>
      <c r="AM324" s="43"/>
      <c r="AN324" s="43"/>
      <c r="AO324" s="43"/>
      <c r="AP324" s="43"/>
      <c r="AQ324" s="43">
        <f t="shared" si="38"/>
        <v>0</v>
      </c>
      <c r="AR324" s="43"/>
      <c r="AS324" s="43"/>
      <c r="AT324" s="43"/>
      <c r="AU324" s="43"/>
      <c r="AV324" s="43"/>
      <c r="AW324" s="43">
        <v>0</v>
      </c>
      <c r="AX324" s="43"/>
      <c r="AY324" s="43"/>
      <c r="AZ324" s="43"/>
      <c r="BA324" s="43"/>
      <c r="BB324" s="43">
        <v>0</v>
      </c>
      <c r="BC324" s="43"/>
      <c r="BD324" s="43"/>
      <c r="BE324" s="43"/>
      <c r="BF324" s="43"/>
      <c r="BG324" s="43">
        <f t="shared" si="39"/>
        <v>98408.63</v>
      </c>
      <c r="BH324" s="43"/>
      <c r="BI324" s="43"/>
      <c r="BJ324" s="43"/>
      <c r="BK324" s="43"/>
      <c r="BL324" s="43"/>
    </row>
    <row r="325" spans="1:64" s="35" customFormat="1" ht="12.75" customHeight="1" x14ac:dyDescent="0.25">
      <c r="A325" s="58">
        <v>2273</v>
      </c>
      <c r="B325" s="58"/>
      <c r="C325" s="58"/>
      <c r="D325" s="58"/>
      <c r="E325" s="58"/>
      <c r="F325" s="58"/>
      <c r="G325" s="47" t="s">
        <v>183</v>
      </c>
      <c r="H325" s="48"/>
      <c r="I325" s="48"/>
      <c r="J325" s="48"/>
      <c r="K325" s="48"/>
      <c r="L325" s="48"/>
      <c r="M325" s="48"/>
      <c r="N325" s="48"/>
      <c r="O325" s="48"/>
      <c r="P325" s="48"/>
      <c r="Q325" s="48"/>
      <c r="R325" s="48"/>
      <c r="S325" s="49"/>
      <c r="T325" s="43">
        <v>0</v>
      </c>
      <c r="U325" s="43"/>
      <c r="V325" s="43"/>
      <c r="W325" s="43"/>
      <c r="X325" s="43"/>
      <c r="Y325" s="43"/>
      <c r="Z325" s="43">
        <v>1096915.02</v>
      </c>
      <c r="AA325" s="43"/>
      <c r="AB325" s="43"/>
      <c r="AC325" s="43"/>
      <c r="AD325" s="43"/>
      <c r="AE325" s="43">
        <v>0</v>
      </c>
      <c r="AF325" s="43"/>
      <c r="AG325" s="43"/>
      <c r="AH325" s="43"/>
      <c r="AI325" s="43"/>
      <c r="AJ325" s="43"/>
      <c r="AK325" s="43">
        <v>0</v>
      </c>
      <c r="AL325" s="43"/>
      <c r="AM325" s="43"/>
      <c r="AN325" s="43"/>
      <c r="AO325" s="43"/>
      <c r="AP325" s="43"/>
      <c r="AQ325" s="43">
        <f t="shared" si="38"/>
        <v>0</v>
      </c>
      <c r="AR325" s="43"/>
      <c r="AS325" s="43"/>
      <c r="AT325" s="43"/>
      <c r="AU325" s="43"/>
      <c r="AV325" s="43"/>
      <c r="AW325" s="43">
        <v>0</v>
      </c>
      <c r="AX325" s="43"/>
      <c r="AY325" s="43"/>
      <c r="AZ325" s="43"/>
      <c r="BA325" s="43"/>
      <c r="BB325" s="43">
        <v>0</v>
      </c>
      <c r="BC325" s="43"/>
      <c r="BD325" s="43"/>
      <c r="BE325" s="43"/>
      <c r="BF325" s="43"/>
      <c r="BG325" s="43">
        <f t="shared" si="39"/>
        <v>1096915.02</v>
      </c>
      <c r="BH325" s="43"/>
      <c r="BI325" s="43"/>
      <c r="BJ325" s="43"/>
      <c r="BK325" s="43"/>
      <c r="BL325" s="43"/>
    </row>
    <row r="326" spans="1:64" s="35" customFormat="1" ht="12.75" customHeight="1" x14ac:dyDescent="0.25">
      <c r="A326" s="58">
        <v>2274</v>
      </c>
      <c r="B326" s="58"/>
      <c r="C326" s="58"/>
      <c r="D326" s="58"/>
      <c r="E326" s="58"/>
      <c r="F326" s="58"/>
      <c r="G326" s="47" t="s">
        <v>259</v>
      </c>
      <c r="H326" s="48"/>
      <c r="I326" s="48"/>
      <c r="J326" s="48"/>
      <c r="K326" s="48"/>
      <c r="L326" s="48"/>
      <c r="M326" s="48"/>
      <c r="N326" s="48"/>
      <c r="O326" s="48"/>
      <c r="P326" s="48"/>
      <c r="Q326" s="48"/>
      <c r="R326" s="48"/>
      <c r="S326" s="49"/>
      <c r="T326" s="43">
        <v>0</v>
      </c>
      <c r="U326" s="43"/>
      <c r="V326" s="43"/>
      <c r="W326" s="43"/>
      <c r="X326" s="43"/>
      <c r="Y326" s="43"/>
      <c r="Z326" s="43">
        <v>641984.1</v>
      </c>
      <c r="AA326" s="43"/>
      <c r="AB326" s="43"/>
      <c r="AC326" s="43"/>
      <c r="AD326" s="43"/>
      <c r="AE326" s="43">
        <v>0</v>
      </c>
      <c r="AF326" s="43"/>
      <c r="AG326" s="43"/>
      <c r="AH326" s="43"/>
      <c r="AI326" s="43"/>
      <c r="AJ326" s="43"/>
      <c r="AK326" s="43">
        <v>0</v>
      </c>
      <c r="AL326" s="43"/>
      <c r="AM326" s="43"/>
      <c r="AN326" s="43"/>
      <c r="AO326" s="43"/>
      <c r="AP326" s="43"/>
      <c r="AQ326" s="43">
        <f t="shared" si="38"/>
        <v>0</v>
      </c>
      <c r="AR326" s="43"/>
      <c r="AS326" s="43"/>
      <c r="AT326" s="43"/>
      <c r="AU326" s="43"/>
      <c r="AV326" s="43"/>
      <c r="AW326" s="43">
        <v>0</v>
      </c>
      <c r="AX326" s="43"/>
      <c r="AY326" s="43"/>
      <c r="AZ326" s="43"/>
      <c r="BA326" s="43"/>
      <c r="BB326" s="43">
        <v>0</v>
      </c>
      <c r="BC326" s="43"/>
      <c r="BD326" s="43"/>
      <c r="BE326" s="43"/>
      <c r="BF326" s="43"/>
      <c r="BG326" s="43">
        <f t="shared" si="39"/>
        <v>641984.1</v>
      </c>
      <c r="BH326" s="43"/>
      <c r="BI326" s="43"/>
      <c r="BJ326" s="43"/>
      <c r="BK326" s="43"/>
      <c r="BL326" s="43"/>
    </row>
    <row r="327" spans="1:64" s="35" customFormat="1" ht="25" customHeight="1" x14ac:dyDescent="0.25">
      <c r="A327" s="58">
        <v>2275</v>
      </c>
      <c r="B327" s="58"/>
      <c r="C327" s="58"/>
      <c r="D327" s="58"/>
      <c r="E327" s="58"/>
      <c r="F327" s="58"/>
      <c r="G327" s="47" t="s">
        <v>184</v>
      </c>
      <c r="H327" s="48"/>
      <c r="I327" s="48"/>
      <c r="J327" s="48"/>
      <c r="K327" s="48"/>
      <c r="L327" s="48"/>
      <c r="M327" s="48"/>
      <c r="N327" s="48"/>
      <c r="O327" s="48"/>
      <c r="P327" s="48"/>
      <c r="Q327" s="48"/>
      <c r="R327" s="48"/>
      <c r="S327" s="49"/>
      <c r="T327" s="43">
        <v>0</v>
      </c>
      <c r="U327" s="43"/>
      <c r="V327" s="43"/>
      <c r="W327" s="43"/>
      <c r="X327" s="43"/>
      <c r="Y327" s="43"/>
      <c r="Z327" s="43">
        <v>11121.6</v>
      </c>
      <c r="AA327" s="43"/>
      <c r="AB327" s="43"/>
      <c r="AC327" s="43"/>
      <c r="AD327" s="43"/>
      <c r="AE327" s="43">
        <v>0</v>
      </c>
      <c r="AF327" s="43"/>
      <c r="AG327" s="43"/>
      <c r="AH327" s="43"/>
      <c r="AI327" s="43"/>
      <c r="AJ327" s="43"/>
      <c r="AK327" s="43">
        <v>0</v>
      </c>
      <c r="AL327" s="43"/>
      <c r="AM327" s="43"/>
      <c r="AN327" s="43"/>
      <c r="AO327" s="43"/>
      <c r="AP327" s="43"/>
      <c r="AQ327" s="43">
        <f t="shared" si="38"/>
        <v>0</v>
      </c>
      <c r="AR327" s="43"/>
      <c r="AS327" s="43"/>
      <c r="AT327" s="43"/>
      <c r="AU327" s="43"/>
      <c r="AV327" s="43"/>
      <c r="AW327" s="43">
        <v>0</v>
      </c>
      <c r="AX327" s="43"/>
      <c r="AY327" s="43"/>
      <c r="AZ327" s="43"/>
      <c r="BA327" s="43"/>
      <c r="BB327" s="43">
        <v>0</v>
      </c>
      <c r="BC327" s="43"/>
      <c r="BD327" s="43"/>
      <c r="BE327" s="43"/>
      <c r="BF327" s="43"/>
      <c r="BG327" s="43">
        <f t="shared" si="39"/>
        <v>11121.6</v>
      </c>
      <c r="BH327" s="43"/>
      <c r="BI327" s="43"/>
      <c r="BJ327" s="43"/>
      <c r="BK327" s="43"/>
      <c r="BL327" s="43"/>
    </row>
    <row r="328" spans="1:64" s="35" customFormat="1" ht="37.5" customHeight="1" x14ac:dyDescent="0.25">
      <c r="A328" s="58">
        <v>2282</v>
      </c>
      <c r="B328" s="58"/>
      <c r="C328" s="58"/>
      <c r="D328" s="58"/>
      <c r="E328" s="58"/>
      <c r="F328" s="58"/>
      <c r="G328" s="47" t="s">
        <v>185</v>
      </c>
      <c r="H328" s="48"/>
      <c r="I328" s="48"/>
      <c r="J328" s="48"/>
      <c r="K328" s="48"/>
      <c r="L328" s="48"/>
      <c r="M328" s="48"/>
      <c r="N328" s="48"/>
      <c r="O328" s="48"/>
      <c r="P328" s="48"/>
      <c r="Q328" s="48"/>
      <c r="R328" s="48"/>
      <c r="S328" s="49"/>
      <c r="T328" s="43">
        <v>0</v>
      </c>
      <c r="U328" s="43"/>
      <c r="V328" s="43"/>
      <c r="W328" s="43"/>
      <c r="X328" s="43"/>
      <c r="Y328" s="43"/>
      <c r="Z328" s="43">
        <v>7646</v>
      </c>
      <c r="AA328" s="43"/>
      <c r="AB328" s="43"/>
      <c r="AC328" s="43"/>
      <c r="AD328" s="43"/>
      <c r="AE328" s="43">
        <v>0</v>
      </c>
      <c r="AF328" s="43"/>
      <c r="AG328" s="43"/>
      <c r="AH328" s="43"/>
      <c r="AI328" s="43"/>
      <c r="AJ328" s="43"/>
      <c r="AK328" s="43">
        <v>0</v>
      </c>
      <c r="AL328" s="43"/>
      <c r="AM328" s="43"/>
      <c r="AN328" s="43"/>
      <c r="AO328" s="43"/>
      <c r="AP328" s="43"/>
      <c r="AQ328" s="43">
        <f t="shared" si="38"/>
        <v>0</v>
      </c>
      <c r="AR328" s="43"/>
      <c r="AS328" s="43"/>
      <c r="AT328" s="43"/>
      <c r="AU328" s="43"/>
      <c r="AV328" s="43"/>
      <c r="AW328" s="43">
        <v>0</v>
      </c>
      <c r="AX328" s="43"/>
      <c r="AY328" s="43"/>
      <c r="AZ328" s="43"/>
      <c r="BA328" s="43"/>
      <c r="BB328" s="43">
        <v>0</v>
      </c>
      <c r="BC328" s="43"/>
      <c r="BD328" s="43"/>
      <c r="BE328" s="43"/>
      <c r="BF328" s="43"/>
      <c r="BG328" s="43">
        <f t="shared" si="39"/>
        <v>7646</v>
      </c>
      <c r="BH328" s="43"/>
      <c r="BI328" s="43"/>
      <c r="BJ328" s="43"/>
      <c r="BK328" s="43"/>
      <c r="BL328" s="43"/>
    </row>
    <row r="329" spans="1:64" s="35" customFormat="1" ht="12.75" customHeight="1" x14ac:dyDescent="0.25">
      <c r="A329" s="58">
        <v>2730</v>
      </c>
      <c r="B329" s="58"/>
      <c r="C329" s="58"/>
      <c r="D329" s="58"/>
      <c r="E329" s="58"/>
      <c r="F329" s="58"/>
      <c r="G329" s="47" t="s">
        <v>251</v>
      </c>
      <c r="H329" s="48"/>
      <c r="I329" s="48"/>
      <c r="J329" s="48"/>
      <c r="K329" s="48"/>
      <c r="L329" s="48"/>
      <c r="M329" s="48"/>
      <c r="N329" s="48"/>
      <c r="O329" s="48"/>
      <c r="P329" s="48"/>
      <c r="Q329" s="48"/>
      <c r="R329" s="48"/>
      <c r="S329" s="49"/>
      <c r="T329" s="43">
        <v>0</v>
      </c>
      <c r="U329" s="43"/>
      <c r="V329" s="43"/>
      <c r="W329" s="43"/>
      <c r="X329" s="43"/>
      <c r="Y329" s="43"/>
      <c r="Z329" s="43">
        <v>2700</v>
      </c>
      <c r="AA329" s="43"/>
      <c r="AB329" s="43"/>
      <c r="AC329" s="43"/>
      <c r="AD329" s="43"/>
      <c r="AE329" s="43">
        <v>0</v>
      </c>
      <c r="AF329" s="43"/>
      <c r="AG329" s="43"/>
      <c r="AH329" s="43"/>
      <c r="AI329" s="43"/>
      <c r="AJ329" s="43"/>
      <c r="AK329" s="43">
        <v>0</v>
      </c>
      <c r="AL329" s="43"/>
      <c r="AM329" s="43"/>
      <c r="AN329" s="43"/>
      <c r="AO329" s="43"/>
      <c r="AP329" s="43"/>
      <c r="AQ329" s="43">
        <f t="shared" si="38"/>
        <v>0</v>
      </c>
      <c r="AR329" s="43"/>
      <c r="AS329" s="43"/>
      <c r="AT329" s="43"/>
      <c r="AU329" s="43"/>
      <c r="AV329" s="43"/>
      <c r="AW329" s="43">
        <v>0</v>
      </c>
      <c r="AX329" s="43"/>
      <c r="AY329" s="43"/>
      <c r="AZ329" s="43"/>
      <c r="BA329" s="43"/>
      <c r="BB329" s="43">
        <v>0</v>
      </c>
      <c r="BC329" s="43"/>
      <c r="BD329" s="43"/>
      <c r="BE329" s="43"/>
      <c r="BF329" s="43"/>
      <c r="BG329" s="43">
        <f t="shared" si="39"/>
        <v>2700</v>
      </c>
      <c r="BH329" s="43"/>
      <c r="BI329" s="43"/>
      <c r="BJ329" s="43"/>
      <c r="BK329" s="43"/>
      <c r="BL329" s="43"/>
    </row>
    <row r="330" spans="1:64" s="35" customFormat="1" ht="12.75" customHeight="1" x14ac:dyDescent="0.25">
      <c r="A330" s="58">
        <v>2800</v>
      </c>
      <c r="B330" s="58"/>
      <c r="C330" s="58"/>
      <c r="D330" s="58"/>
      <c r="E330" s="58"/>
      <c r="F330" s="58"/>
      <c r="G330" s="47" t="s">
        <v>186</v>
      </c>
      <c r="H330" s="48"/>
      <c r="I330" s="48"/>
      <c r="J330" s="48"/>
      <c r="K330" s="48"/>
      <c r="L330" s="48"/>
      <c r="M330" s="48"/>
      <c r="N330" s="48"/>
      <c r="O330" s="48"/>
      <c r="P330" s="48"/>
      <c r="Q330" s="48"/>
      <c r="R330" s="48"/>
      <c r="S330" s="49"/>
      <c r="T330" s="43">
        <v>0</v>
      </c>
      <c r="U330" s="43"/>
      <c r="V330" s="43"/>
      <c r="W330" s="43"/>
      <c r="X330" s="43"/>
      <c r="Y330" s="43"/>
      <c r="Z330" s="43">
        <v>47.15</v>
      </c>
      <c r="AA330" s="43"/>
      <c r="AB330" s="43"/>
      <c r="AC330" s="43"/>
      <c r="AD330" s="43"/>
      <c r="AE330" s="43">
        <v>0</v>
      </c>
      <c r="AF330" s="43"/>
      <c r="AG330" s="43"/>
      <c r="AH330" s="43"/>
      <c r="AI330" s="43"/>
      <c r="AJ330" s="43"/>
      <c r="AK330" s="43">
        <v>0</v>
      </c>
      <c r="AL330" s="43"/>
      <c r="AM330" s="43"/>
      <c r="AN330" s="43"/>
      <c r="AO330" s="43"/>
      <c r="AP330" s="43"/>
      <c r="AQ330" s="43">
        <f t="shared" si="38"/>
        <v>0</v>
      </c>
      <c r="AR330" s="43"/>
      <c r="AS330" s="43"/>
      <c r="AT330" s="43"/>
      <c r="AU330" s="43"/>
      <c r="AV330" s="43"/>
      <c r="AW330" s="43">
        <v>0</v>
      </c>
      <c r="AX330" s="43"/>
      <c r="AY330" s="43"/>
      <c r="AZ330" s="43"/>
      <c r="BA330" s="43"/>
      <c r="BB330" s="43">
        <v>0</v>
      </c>
      <c r="BC330" s="43"/>
      <c r="BD330" s="43"/>
      <c r="BE330" s="43"/>
      <c r="BF330" s="43"/>
      <c r="BG330" s="43">
        <f t="shared" si="39"/>
        <v>47.15</v>
      </c>
      <c r="BH330" s="43"/>
      <c r="BI330" s="43"/>
      <c r="BJ330" s="43"/>
      <c r="BK330" s="43"/>
      <c r="BL330" s="43"/>
    </row>
    <row r="331" spans="1:64" s="32" customFormat="1" ht="12.75" customHeight="1" x14ac:dyDescent="0.25">
      <c r="A331" s="59"/>
      <c r="B331" s="59"/>
      <c r="C331" s="59"/>
      <c r="D331" s="59"/>
      <c r="E331" s="59"/>
      <c r="F331" s="59"/>
      <c r="G331" s="67" t="s">
        <v>145</v>
      </c>
      <c r="H331" s="68"/>
      <c r="I331" s="68"/>
      <c r="J331" s="68"/>
      <c r="K331" s="68"/>
      <c r="L331" s="68"/>
      <c r="M331" s="68"/>
      <c r="N331" s="68"/>
      <c r="O331" s="68"/>
      <c r="P331" s="68"/>
      <c r="Q331" s="68"/>
      <c r="R331" s="68"/>
      <c r="S331" s="69"/>
      <c r="T331" s="63">
        <v>0</v>
      </c>
      <c r="U331" s="63"/>
      <c r="V331" s="63"/>
      <c r="W331" s="63"/>
      <c r="X331" s="63"/>
      <c r="Y331" s="63"/>
      <c r="Z331" s="64">
        <v>56083926.940000005</v>
      </c>
      <c r="AA331" s="64"/>
      <c r="AB331" s="64"/>
      <c r="AC331" s="64"/>
      <c r="AD331" s="64"/>
      <c r="AE331" s="63">
        <v>0</v>
      </c>
      <c r="AF331" s="63"/>
      <c r="AG331" s="63"/>
      <c r="AH331" s="63"/>
      <c r="AI331" s="63"/>
      <c r="AJ331" s="63"/>
      <c r="AK331" s="63">
        <v>0</v>
      </c>
      <c r="AL331" s="63"/>
      <c r="AM331" s="63"/>
      <c r="AN331" s="63"/>
      <c r="AO331" s="63"/>
      <c r="AP331" s="63"/>
      <c r="AQ331" s="63">
        <f t="shared" si="38"/>
        <v>0</v>
      </c>
      <c r="AR331" s="63"/>
      <c r="AS331" s="63"/>
      <c r="AT331" s="63"/>
      <c r="AU331" s="63"/>
      <c r="AV331" s="63"/>
      <c r="AW331" s="63">
        <v>0</v>
      </c>
      <c r="AX331" s="63"/>
      <c r="AY331" s="63"/>
      <c r="AZ331" s="63"/>
      <c r="BA331" s="63"/>
      <c r="BB331" s="63">
        <v>0</v>
      </c>
      <c r="BC331" s="63"/>
      <c r="BD331" s="63"/>
      <c r="BE331" s="63"/>
      <c r="BF331" s="63"/>
      <c r="BG331" s="64">
        <f t="shared" si="39"/>
        <v>56083926.940000005</v>
      </c>
      <c r="BH331" s="64"/>
      <c r="BI331" s="64"/>
      <c r="BJ331" s="64"/>
      <c r="BK331" s="64"/>
      <c r="BL331" s="64"/>
    </row>
    <row r="333" spans="1:64" ht="14.25" customHeight="1" x14ac:dyDescent="0.25">
      <c r="A333" s="115" t="s">
        <v>232</v>
      </c>
      <c r="B333" s="115"/>
      <c r="C333" s="115"/>
      <c r="D333" s="115"/>
      <c r="E333" s="115"/>
      <c r="F333" s="115"/>
      <c r="G333" s="115"/>
      <c r="H333" s="115"/>
      <c r="I333" s="115"/>
      <c r="J333" s="115"/>
      <c r="K333" s="115"/>
      <c r="L333" s="115"/>
      <c r="M333" s="115"/>
      <c r="N333" s="115"/>
      <c r="O333" s="115"/>
      <c r="P333" s="115"/>
      <c r="Q333" s="115"/>
      <c r="R333" s="115"/>
      <c r="S333" s="115"/>
      <c r="T333" s="115"/>
      <c r="U333" s="115"/>
      <c r="V333" s="115"/>
      <c r="W333" s="115"/>
      <c r="X333" s="115"/>
      <c r="Y333" s="115"/>
      <c r="Z333" s="115"/>
      <c r="AA333" s="115"/>
      <c r="AB333" s="115"/>
      <c r="AC333" s="115"/>
      <c r="AD333" s="115"/>
      <c r="AE333" s="115"/>
      <c r="AF333" s="115"/>
      <c r="AG333" s="115"/>
      <c r="AH333" s="115"/>
      <c r="AI333" s="115"/>
      <c r="AJ333" s="115"/>
      <c r="AK333" s="115"/>
      <c r="AL333" s="115"/>
      <c r="AM333" s="115"/>
      <c r="AN333" s="115"/>
      <c r="AO333" s="115"/>
      <c r="AP333" s="115"/>
      <c r="AQ333" s="115"/>
      <c r="AR333" s="115"/>
      <c r="AS333" s="115"/>
      <c r="AT333" s="115"/>
      <c r="AU333" s="115"/>
      <c r="AV333" s="115"/>
      <c r="AW333" s="115"/>
      <c r="AX333" s="115"/>
      <c r="AY333" s="115"/>
      <c r="AZ333" s="115"/>
      <c r="BA333" s="115"/>
      <c r="BB333" s="115"/>
      <c r="BC333" s="115"/>
      <c r="BD333" s="115"/>
      <c r="BE333" s="115"/>
      <c r="BF333" s="115"/>
      <c r="BG333" s="115"/>
      <c r="BH333" s="115"/>
      <c r="BI333" s="115"/>
      <c r="BJ333" s="115"/>
      <c r="BK333" s="115"/>
      <c r="BL333" s="115"/>
    </row>
    <row r="334" spans="1:64" ht="15" customHeight="1" x14ac:dyDescent="0.25">
      <c r="A334" s="150" t="s">
        <v>213</v>
      </c>
      <c r="B334" s="150"/>
      <c r="C334" s="150"/>
      <c r="D334" s="150"/>
      <c r="E334" s="150"/>
      <c r="F334" s="150"/>
      <c r="G334" s="150"/>
      <c r="H334" s="150"/>
      <c r="I334" s="150"/>
      <c r="J334" s="150"/>
      <c r="K334" s="150"/>
      <c r="L334" s="150"/>
      <c r="M334" s="150"/>
      <c r="N334" s="150"/>
      <c r="O334" s="150"/>
      <c r="P334" s="150"/>
      <c r="Q334" s="150"/>
      <c r="R334" s="150"/>
      <c r="S334" s="150"/>
      <c r="T334" s="150"/>
      <c r="U334" s="150"/>
      <c r="V334" s="150"/>
      <c r="W334" s="150"/>
      <c r="X334" s="150"/>
      <c r="Y334" s="150"/>
      <c r="Z334" s="150"/>
      <c r="AA334" s="150"/>
      <c r="AB334" s="150"/>
      <c r="AC334" s="150"/>
      <c r="AD334" s="150"/>
      <c r="AE334" s="150"/>
      <c r="AF334" s="150"/>
      <c r="AG334" s="150"/>
      <c r="AH334" s="150"/>
      <c r="AI334" s="150"/>
      <c r="AJ334" s="150"/>
      <c r="AK334" s="150"/>
      <c r="AL334" s="150"/>
      <c r="AM334" s="150"/>
      <c r="AN334" s="150"/>
      <c r="AO334" s="150"/>
      <c r="AP334" s="150"/>
      <c r="AQ334" s="150"/>
      <c r="AR334" s="150"/>
      <c r="AS334" s="150"/>
      <c r="AT334" s="150"/>
      <c r="AU334" s="150"/>
      <c r="AV334" s="150"/>
      <c r="AW334" s="150"/>
      <c r="AX334" s="150"/>
      <c r="AY334" s="150"/>
      <c r="AZ334" s="150"/>
      <c r="BA334" s="150"/>
      <c r="BB334" s="150"/>
      <c r="BC334" s="150"/>
      <c r="BD334" s="150"/>
      <c r="BE334" s="150"/>
      <c r="BF334" s="150"/>
      <c r="BG334" s="150"/>
      <c r="BH334" s="150"/>
      <c r="BI334" s="150"/>
      <c r="BJ334" s="150"/>
      <c r="BK334" s="150"/>
      <c r="BL334" s="150"/>
    </row>
    <row r="335" spans="1:64" s="29" customFormat="1" ht="18" customHeight="1" x14ac:dyDescent="0.25">
      <c r="A335" s="74" t="s">
        <v>133</v>
      </c>
      <c r="B335" s="74"/>
      <c r="C335" s="74"/>
      <c r="D335" s="74"/>
      <c r="E335" s="74"/>
      <c r="F335" s="74"/>
      <c r="G335" s="73" t="s">
        <v>19</v>
      </c>
      <c r="H335" s="73"/>
      <c r="I335" s="73"/>
      <c r="J335" s="73"/>
      <c r="K335" s="73"/>
      <c r="L335" s="73"/>
      <c r="M335" s="73"/>
      <c r="N335" s="73"/>
      <c r="O335" s="73"/>
      <c r="P335" s="73"/>
      <c r="Q335" s="73" t="s">
        <v>219</v>
      </c>
      <c r="R335" s="73"/>
      <c r="S335" s="73"/>
      <c r="T335" s="73"/>
      <c r="U335" s="73"/>
      <c r="V335" s="73"/>
      <c r="W335" s="73"/>
      <c r="X335" s="73"/>
      <c r="Y335" s="73"/>
      <c r="Z335" s="73"/>
      <c r="AA335" s="73"/>
      <c r="AB335" s="73"/>
      <c r="AC335" s="73"/>
      <c r="AD335" s="73"/>
      <c r="AE335" s="73"/>
      <c r="AF335" s="73"/>
      <c r="AG335" s="73"/>
      <c r="AH335" s="73"/>
      <c r="AI335" s="73"/>
      <c r="AJ335" s="73"/>
      <c r="AK335" s="73"/>
      <c r="AL335" s="73"/>
      <c r="AM335" s="73"/>
      <c r="AN335" s="73"/>
      <c r="AO335" s="73" t="s">
        <v>229</v>
      </c>
      <c r="AP335" s="73"/>
      <c r="AQ335" s="73"/>
      <c r="AR335" s="73"/>
      <c r="AS335" s="73"/>
      <c r="AT335" s="73"/>
      <c r="AU335" s="73"/>
      <c r="AV335" s="73"/>
      <c r="AW335" s="73"/>
      <c r="AX335" s="73"/>
      <c r="AY335" s="73"/>
      <c r="AZ335" s="73"/>
      <c r="BA335" s="73"/>
      <c r="BB335" s="73"/>
      <c r="BC335" s="73"/>
      <c r="BD335" s="73"/>
      <c r="BE335" s="73"/>
      <c r="BF335" s="73"/>
      <c r="BG335" s="73"/>
      <c r="BH335" s="73"/>
      <c r="BI335" s="73"/>
      <c r="BJ335" s="73"/>
      <c r="BK335" s="73"/>
      <c r="BL335" s="73"/>
    </row>
    <row r="336" spans="1:64" s="29" customFormat="1" ht="33.5" customHeight="1" x14ac:dyDescent="0.25">
      <c r="A336" s="74"/>
      <c r="B336" s="74"/>
      <c r="C336" s="74"/>
      <c r="D336" s="74"/>
      <c r="E336" s="74"/>
      <c r="F336" s="74"/>
      <c r="G336" s="73"/>
      <c r="H336" s="73"/>
      <c r="I336" s="73"/>
      <c r="J336" s="73"/>
      <c r="K336" s="73"/>
      <c r="L336" s="73"/>
      <c r="M336" s="73"/>
      <c r="N336" s="73"/>
      <c r="O336" s="73"/>
      <c r="P336" s="73"/>
      <c r="Q336" s="73" t="s">
        <v>138</v>
      </c>
      <c r="R336" s="73"/>
      <c r="S336" s="73"/>
      <c r="T336" s="73"/>
      <c r="U336" s="73"/>
      <c r="V336" s="74" t="s">
        <v>139</v>
      </c>
      <c r="W336" s="74"/>
      <c r="X336" s="74"/>
      <c r="Y336" s="74"/>
      <c r="Z336" s="73" t="s">
        <v>140</v>
      </c>
      <c r="AA336" s="73"/>
      <c r="AB336" s="73"/>
      <c r="AC336" s="73"/>
      <c r="AD336" s="73"/>
      <c r="AE336" s="73"/>
      <c r="AF336" s="73"/>
      <c r="AG336" s="73"/>
      <c r="AH336" s="73"/>
      <c r="AI336" s="73"/>
      <c r="AJ336" s="73" t="s">
        <v>141</v>
      </c>
      <c r="AK336" s="73"/>
      <c r="AL336" s="73"/>
      <c r="AM336" s="73"/>
      <c r="AN336" s="73"/>
      <c r="AO336" s="73" t="s">
        <v>20</v>
      </c>
      <c r="AP336" s="73"/>
      <c r="AQ336" s="73"/>
      <c r="AR336" s="73"/>
      <c r="AS336" s="73"/>
      <c r="AT336" s="74" t="s">
        <v>142</v>
      </c>
      <c r="AU336" s="74"/>
      <c r="AV336" s="74"/>
      <c r="AW336" s="74"/>
      <c r="AX336" s="73" t="s">
        <v>140</v>
      </c>
      <c r="AY336" s="73"/>
      <c r="AZ336" s="73"/>
      <c r="BA336" s="73"/>
      <c r="BB336" s="73"/>
      <c r="BC336" s="73"/>
      <c r="BD336" s="73"/>
      <c r="BE336" s="73"/>
      <c r="BF336" s="73"/>
      <c r="BG336" s="73"/>
      <c r="BH336" s="73" t="s">
        <v>143</v>
      </c>
      <c r="BI336" s="73"/>
      <c r="BJ336" s="73"/>
      <c r="BK336" s="73"/>
      <c r="BL336" s="73"/>
    </row>
    <row r="337" spans="1:79" s="29" customFormat="1" ht="19" customHeight="1" x14ac:dyDescent="0.25">
      <c r="A337" s="74"/>
      <c r="B337" s="74"/>
      <c r="C337" s="74"/>
      <c r="D337" s="74"/>
      <c r="E337" s="74"/>
      <c r="F337" s="74"/>
      <c r="G337" s="73"/>
      <c r="H337" s="73"/>
      <c r="I337" s="73"/>
      <c r="J337" s="73"/>
      <c r="K337" s="73"/>
      <c r="L337" s="73"/>
      <c r="M337" s="73"/>
      <c r="N337" s="73"/>
      <c r="O337" s="73"/>
      <c r="P337" s="73"/>
      <c r="Q337" s="73"/>
      <c r="R337" s="73"/>
      <c r="S337" s="73"/>
      <c r="T337" s="73"/>
      <c r="U337" s="73"/>
      <c r="V337" s="74"/>
      <c r="W337" s="74"/>
      <c r="X337" s="74"/>
      <c r="Y337" s="74"/>
      <c r="Z337" s="73" t="s">
        <v>17</v>
      </c>
      <c r="AA337" s="73"/>
      <c r="AB337" s="73"/>
      <c r="AC337" s="73"/>
      <c r="AD337" s="73"/>
      <c r="AE337" s="73" t="s">
        <v>16</v>
      </c>
      <c r="AF337" s="73"/>
      <c r="AG337" s="73"/>
      <c r="AH337" s="73"/>
      <c r="AI337" s="73"/>
      <c r="AJ337" s="73"/>
      <c r="AK337" s="73"/>
      <c r="AL337" s="73"/>
      <c r="AM337" s="73"/>
      <c r="AN337" s="73"/>
      <c r="AO337" s="73"/>
      <c r="AP337" s="73"/>
      <c r="AQ337" s="73"/>
      <c r="AR337" s="73"/>
      <c r="AS337" s="73"/>
      <c r="AT337" s="74"/>
      <c r="AU337" s="74"/>
      <c r="AV337" s="74"/>
      <c r="AW337" s="74"/>
      <c r="AX337" s="73" t="s">
        <v>17</v>
      </c>
      <c r="AY337" s="73"/>
      <c r="AZ337" s="73"/>
      <c r="BA337" s="73"/>
      <c r="BB337" s="73"/>
      <c r="BC337" s="73" t="s">
        <v>16</v>
      </c>
      <c r="BD337" s="73"/>
      <c r="BE337" s="73"/>
      <c r="BF337" s="73"/>
      <c r="BG337" s="73"/>
      <c r="BH337" s="73"/>
      <c r="BI337" s="73"/>
      <c r="BJ337" s="73"/>
      <c r="BK337" s="73"/>
      <c r="BL337" s="73"/>
    </row>
    <row r="338" spans="1:79" s="29" customFormat="1" ht="15" customHeight="1" x14ac:dyDescent="0.25">
      <c r="A338" s="73">
        <v>1</v>
      </c>
      <c r="B338" s="73"/>
      <c r="C338" s="73"/>
      <c r="D338" s="73"/>
      <c r="E338" s="73"/>
      <c r="F338" s="73"/>
      <c r="G338" s="73">
        <v>2</v>
      </c>
      <c r="H338" s="73"/>
      <c r="I338" s="73"/>
      <c r="J338" s="73"/>
      <c r="K338" s="73"/>
      <c r="L338" s="73"/>
      <c r="M338" s="73"/>
      <c r="N338" s="73"/>
      <c r="O338" s="73"/>
      <c r="P338" s="73"/>
      <c r="Q338" s="73">
        <v>3</v>
      </c>
      <c r="R338" s="73"/>
      <c r="S338" s="73"/>
      <c r="T338" s="73"/>
      <c r="U338" s="73"/>
      <c r="V338" s="73">
        <v>4</v>
      </c>
      <c r="W338" s="73"/>
      <c r="X338" s="73"/>
      <c r="Y338" s="73"/>
      <c r="Z338" s="73">
        <v>5</v>
      </c>
      <c r="AA338" s="73"/>
      <c r="AB338" s="73"/>
      <c r="AC338" s="73"/>
      <c r="AD338" s="73"/>
      <c r="AE338" s="73">
        <v>6</v>
      </c>
      <c r="AF338" s="73"/>
      <c r="AG338" s="73"/>
      <c r="AH338" s="73"/>
      <c r="AI338" s="73"/>
      <c r="AJ338" s="73">
        <v>7</v>
      </c>
      <c r="AK338" s="73"/>
      <c r="AL338" s="73"/>
      <c r="AM338" s="73"/>
      <c r="AN338" s="73"/>
      <c r="AO338" s="73">
        <v>8</v>
      </c>
      <c r="AP338" s="73"/>
      <c r="AQ338" s="73"/>
      <c r="AR338" s="73"/>
      <c r="AS338" s="73"/>
      <c r="AT338" s="73">
        <v>9</v>
      </c>
      <c r="AU338" s="73"/>
      <c r="AV338" s="73"/>
      <c r="AW338" s="73"/>
      <c r="AX338" s="73">
        <v>10</v>
      </c>
      <c r="AY338" s="73"/>
      <c r="AZ338" s="73"/>
      <c r="BA338" s="73"/>
      <c r="BB338" s="73"/>
      <c r="BC338" s="73">
        <v>11</v>
      </c>
      <c r="BD338" s="73"/>
      <c r="BE338" s="73"/>
      <c r="BF338" s="73"/>
      <c r="BG338" s="73"/>
      <c r="BH338" s="73">
        <v>12</v>
      </c>
      <c r="BI338" s="73"/>
      <c r="BJ338" s="73"/>
      <c r="BK338" s="73"/>
      <c r="BL338" s="73"/>
    </row>
    <row r="339" spans="1:79" s="28" customFormat="1" ht="12" hidden="1" customHeight="1" x14ac:dyDescent="0.3">
      <c r="A339" s="58" t="s">
        <v>62</v>
      </c>
      <c r="B339" s="58"/>
      <c r="C339" s="58"/>
      <c r="D339" s="58"/>
      <c r="E339" s="58"/>
      <c r="F339" s="58"/>
      <c r="G339" s="66" t="s">
        <v>55</v>
      </c>
      <c r="H339" s="66"/>
      <c r="I339" s="66"/>
      <c r="J339" s="66"/>
      <c r="K339" s="66"/>
      <c r="L339" s="66"/>
      <c r="M339" s="66"/>
      <c r="N339" s="66"/>
      <c r="O339" s="66"/>
      <c r="P339" s="66"/>
      <c r="Q339" s="65" t="s">
        <v>78</v>
      </c>
      <c r="R339" s="65"/>
      <c r="S339" s="65"/>
      <c r="T339" s="65"/>
      <c r="U339" s="65"/>
      <c r="V339" s="65" t="s">
        <v>79</v>
      </c>
      <c r="W339" s="65"/>
      <c r="X339" s="65"/>
      <c r="Y339" s="65"/>
      <c r="Z339" s="65" t="s">
        <v>80</v>
      </c>
      <c r="AA339" s="65"/>
      <c r="AB339" s="65"/>
      <c r="AC339" s="65"/>
      <c r="AD339" s="65"/>
      <c r="AE339" s="65" t="s">
        <v>81</v>
      </c>
      <c r="AF339" s="65"/>
      <c r="AG339" s="65"/>
      <c r="AH339" s="65"/>
      <c r="AI339" s="65"/>
      <c r="AJ339" s="87" t="s">
        <v>99</v>
      </c>
      <c r="AK339" s="65"/>
      <c r="AL339" s="65"/>
      <c r="AM339" s="65"/>
      <c r="AN339" s="65"/>
      <c r="AO339" s="65" t="s">
        <v>82</v>
      </c>
      <c r="AP339" s="65"/>
      <c r="AQ339" s="65"/>
      <c r="AR339" s="65"/>
      <c r="AS339" s="65"/>
      <c r="AT339" s="87" t="s">
        <v>100</v>
      </c>
      <c r="AU339" s="65"/>
      <c r="AV339" s="65"/>
      <c r="AW339" s="65"/>
      <c r="AX339" s="65" t="s">
        <v>83</v>
      </c>
      <c r="AY339" s="65"/>
      <c r="AZ339" s="65"/>
      <c r="BA339" s="65"/>
      <c r="BB339" s="65"/>
      <c r="BC339" s="65" t="s">
        <v>84</v>
      </c>
      <c r="BD339" s="65"/>
      <c r="BE339" s="65"/>
      <c r="BF339" s="65"/>
      <c r="BG339" s="65"/>
      <c r="BH339" s="87" t="s">
        <v>99</v>
      </c>
      <c r="BI339" s="65"/>
      <c r="BJ339" s="65"/>
      <c r="BK339" s="65"/>
      <c r="BL339" s="65"/>
      <c r="CA339" s="28" t="s">
        <v>50</v>
      </c>
    </row>
    <row r="340" spans="1:79" s="35" customFormat="1" ht="12.75" customHeight="1" x14ac:dyDescent="0.25">
      <c r="A340" s="58">
        <v>2111</v>
      </c>
      <c r="B340" s="58"/>
      <c r="C340" s="58"/>
      <c r="D340" s="58"/>
      <c r="E340" s="58"/>
      <c r="F340" s="58"/>
      <c r="G340" s="47" t="s">
        <v>177</v>
      </c>
      <c r="H340" s="48"/>
      <c r="I340" s="48"/>
      <c r="J340" s="48"/>
      <c r="K340" s="48"/>
      <c r="L340" s="48"/>
      <c r="M340" s="48"/>
      <c r="N340" s="48"/>
      <c r="O340" s="48"/>
      <c r="P340" s="49"/>
      <c r="Q340" s="43">
        <v>41781765</v>
      </c>
      <c r="R340" s="43"/>
      <c r="S340" s="43"/>
      <c r="T340" s="43"/>
      <c r="U340" s="43"/>
      <c r="V340" s="43">
        <v>0</v>
      </c>
      <c r="W340" s="43"/>
      <c r="X340" s="43"/>
      <c r="Y340" s="43"/>
      <c r="Z340" s="43">
        <v>0</v>
      </c>
      <c r="AA340" s="43"/>
      <c r="AB340" s="43"/>
      <c r="AC340" s="43"/>
      <c r="AD340" s="43"/>
      <c r="AE340" s="43">
        <v>0</v>
      </c>
      <c r="AF340" s="43"/>
      <c r="AG340" s="43"/>
      <c r="AH340" s="43"/>
      <c r="AI340" s="43"/>
      <c r="AJ340" s="43">
        <f t="shared" ref="AJ340:AJ354" si="40">IF(ISNUMBER(Q340),Q340,0)-IF(ISNUMBER(Z340),Z340,0)</f>
        <v>41781765</v>
      </c>
      <c r="AK340" s="43"/>
      <c r="AL340" s="43"/>
      <c r="AM340" s="43"/>
      <c r="AN340" s="43"/>
      <c r="AO340" s="43">
        <v>45541127</v>
      </c>
      <c r="AP340" s="43"/>
      <c r="AQ340" s="43"/>
      <c r="AR340" s="43"/>
      <c r="AS340" s="43"/>
      <c r="AT340" s="43">
        <f t="shared" ref="AT340:AT354" si="41">IF(ISNUMBER(V340),V340,0)-IF(ISNUMBER(Z340),Z340,0)-IF(ISNUMBER(AE340),AE340,0)</f>
        <v>0</v>
      </c>
      <c r="AU340" s="43"/>
      <c r="AV340" s="43"/>
      <c r="AW340" s="43"/>
      <c r="AX340" s="43">
        <v>0</v>
      </c>
      <c r="AY340" s="43"/>
      <c r="AZ340" s="43"/>
      <c r="BA340" s="43"/>
      <c r="BB340" s="43"/>
      <c r="BC340" s="43">
        <v>0</v>
      </c>
      <c r="BD340" s="43"/>
      <c r="BE340" s="43"/>
      <c r="BF340" s="43"/>
      <c r="BG340" s="43"/>
      <c r="BH340" s="43">
        <f t="shared" ref="BH340:BH354" si="42">IF(ISNUMBER(AO340),AO340,0)-IF(ISNUMBER(AX340),AX340,0)</f>
        <v>45541127</v>
      </c>
      <c r="BI340" s="43"/>
      <c r="BJ340" s="43"/>
      <c r="BK340" s="43"/>
      <c r="BL340" s="43"/>
      <c r="CA340" s="35" t="s">
        <v>51</v>
      </c>
    </row>
    <row r="341" spans="1:79" s="35" customFormat="1" ht="12.75" customHeight="1" x14ac:dyDescent="0.25">
      <c r="A341" s="58">
        <v>2120</v>
      </c>
      <c r="B341" s="58"/>
      <c r="C341" s="58"/>
      <c r="D341" s="58"/>
      <c r="E341" s="58"/>
      <c r="F341" s="58"/>
      <c r="G341" s="47" t="s">
        <v>178</v>
      </c>
      <c r="H341" s="48"/>
      <c r="I341" s="48"/>
      <c r="J341" s="48"/>
      <c r="K341" s="48"/>
      <c r="L341" s="48"/>
      <c r="M341" s="48"/>
      <c r="N341" s="48"/>
      <c r="O341" s="48"/>
      <c r="P341" s="49"/>
      <c r="Q341" s="43">
        <v>8891960</v>
      </c>
      <c r="R341" s="43"/>
      <c r="S341" s="43"/>
      <c r="T341" s="43"/>
      <c r="U341" s="43"/>
      <c r="V341" s="43">
        <v>0</v>
      </c>
      <c r="W341" s="43"/>
      <c r="X341" s="43"/>
      <c r="Y341" s="43"/>
      <c r="Z341" s="43">
        <v>0</v>
      </c>
      <c r="AA341" s="43"/>
      <c r="AB341" s="43"/>
      <c r="AC341" s="43"/>
      <c r="AD341" s="43"/>
      <c r="AE341" s="43">
        <v>0</v>
      </c>
      <c r="AF341" s="43"/>
      <c r="AG341" s="43"/>
      <c r="AH341" s="43"/>
      <c r="AI341" s="43"/>
      <c r="AJ341" s="43">
        <f t="shared" si="40"/>
        <v>8891960</v>
      </c>
      <c r="AK341" s="43"/>
      <c r="AL341" s="43"/>
      <c r="AM341" s="43"/>
      <c r="AN341" s="43"/>
      <c r="AO341" s="43">
        <v>9601386</v>
      </c>
      <c r="AP341" s="43"/>
      <c r="AQ341" s="43"/>
      <c r="AR341" s="43"/>
      <c r="AS341" s="43"/>
      <c r="AT341" s="43">
        <f t="shared" si="41"/>
        <v>0</v>
      </c>
      <c r="AU341" s="43"/>
      <c r="AV341" s="43"/>
      <c r="AW341" s="43"/>
      <c r="AX341" s="43">
        <v>0</v>
      </c>
      <c r="AY341" s="43"/>
      <c r="AZ341" s="43"/>
      <c r="BA341" s="43"/>
      <c r="BB341" s="43"/>
      <c r="BC341" s="43">
        <v>0</v>
      </c>
      <c r="BD341" s="43"/>
      <c r="BE341" s="43"/>
      <c r="BF341" s="43"/>
      <c r="BG341" s="43"/>
      <c r="BH341" s="43">
        <f t="shared" si="42"/>
        <v>9601386</v>
      </c>
      <c r="BI341" s="43"/>
      <c r="BJ341" s="43"/>
      <c r="BK341" s="43"/>
      <c r="BL341" s="43"/>
    </row>
    <row r="342" spans="1:79" s="35" customFormat="1" ht="25" customHeight="1" x14ac:dyDescent="0.25">
      <c r="A342" s="58">
        <v>2210</v>
      </c>
      <c r="B342" s="58"/>
      <c r="C342" s="58"/>
      <c r="D342" s="58"/>
      <c r="E342" s="58"/>
      <c r="F342" s="58"/>
      <c r="G342" s="47" t="s">
        <v>179</v>
      </c>
      <c r="H342" s="48"/>
      <c r="I342" s="48"/>
      <c r="J342" s="48"/>
      <c r="K342" s="48"/>
      <c r="L342" s="48"/>
      <c r="M342" s="48"/>
      <c r="N342" s="48"/>
      <c r="O342" s="48"/>
      <c r="P342" s="49"/>
      <c r="Q342" s="43">
        <v>2316803</v>
      </c>
      <c r="R342" s="43"/>
      <c r="S342" s="43"/>
      <c r="T342" s="43"/>
      <c r="U342" s="43"/>
      <c r="V342" s="43">
        <v>0</v>
      </c>
      <c r="W342" s="43"/>
      <c r="X342" s="43"/>
      <c r="Y342" s="43"/>
      <c r="Z342" s="43">
        <v>0</v>
      </c>
      <c r="AA342" s="43"/>
      <c r="AB342" s="43"/>
      <c r="AC342" s="43"/>
      <c r="AD342" s="43"/>
      <c r="AE342" s="43">
        <v>0</v>
      </c>
      <c r="AF342" s="43"/>
      <c r="AG342" s="43"/>
      <c r="AH342" s="43"/>
      <c r="AI342" s="43"/>
      <c r="AJ342" s="43">
        <f t="shared" si="40"/>
        <v>2316803</v>
      </c>
      <c r="AK342" s="43"/>
      <c r="AL342" s="43"/>
      <c r="AM342" s="43"/>
      <c r="AN342" s="43"/>
      <c r="AO342" s="43">
        <v>1038781</v>
      </c>
      <c r="AP342" s="43"/>
      <c r="AQ342" s="43"/>
      <c r="AR342" s="43"/>
      <c r="AS342" s="43"/>
      <c r="AT342" s="43">
        <f t="shared" si="41"/>
        <v>0</v>
      </c>
      <c r="AU342" s="43"/>
      <c r="AV342" s="43"/>
      <c r="AW342" s="43"/>
      <c r="AX342" s="43">
        <v>0</v>
      </c>
      <c r="AY342" s="43"/>
      <c r="AZ342" s="43"/>
      <c r="BA342" s="43"/>
      <c r="BB342" s="43"/>
      <c r="BC342" s="43">
        <v>0</v>
      </c>
      <c r="BD342" s="43"/>
      <c r="BE342" s="43"/>
      <c r="BF342" s="43"/>
      <c r="BG342" s="43"/>
      <c r="BH342" s="43">
        <f t="shared" si="42"/>
        <v>1038781</v>
      </c>
      <c r="BI342" s="43"/>
      <c r="BJ342" s="43"/>
      <c r="BK342" s="43"/>
      <c r="BL342" s="43"/>
    </row>
    <row r="343" spans="1:79" s="35" customFormat="1" ht="25" customHeight="1" x14ac:dyDescent="0.25">
      <c r="A343" s="58">
        <v>2220</v>
      </c>
      <c r="B343" s="58"/>
      <c r="C343" s="58"/>
      <c r="D343" s="58"/>
      <c r="E343" s="58"/>
      <c r="F343" s="58"/>
      <c r="G343" s="47" t="s">
        <v>256</v>
      </c>
      <c r="H343" s="48"/>
      <c r="I343" s="48"/>
      <c r="J343" s="48"/>
      <c r="K343" s="48"/>
      <c r="L343" s="48"/>
      <c r="M343" s="48"/>
      <c r="N343" s="48"/>
      <c r="O343" s="48"/>
      <c r="P343" s="49"/>
      <c r="Q343" s="43">
        <v>29140</v>
      </c>
      <c r="R343" s="43"/>
      <c r="S343" s="43"/>
      <c r="T343" s="43"/>
      <c r="U343" s="43"/>
      <c r="V343" s="43">
        <v>0</v>
      </c>
      <c r="W343" s="43"/>
      <c r="X343" s="43"/>
      <c r="Y343" s="43"/>
      <c r="Z343" s="43">
        <v>0</v>
      </c>
      <c r="AA343" s="43"/>
      <c r="AB343" s="43"/>
      <c r="AC343" s="43"/>
      <c r="AD343" s="43"/>
      <c r="AE343" s="43">
        <v>0</v>
      </c>
      <c r="AF343" s="43"/>
      <c r="AG343" s="43"/>
      <c r="AH343" s="43"/>
      <c r="AI343" s="43"/>
      <c r="AJ343" s="43">
        <f t="shared" si="40"/>
        <v>29140</v>
      </c>
      <c r="AK343" s="43"/>
      <c r="AL343" s="43"/>
      <c r="AM343" s="43"/>
      <c r="AN343" s="43"/>
      <c r="AO343" s="43">
        <v>29911</v>
      </c>
      <c r="AP343" s="43"/>
      <c r="AQ343" s="43"/>
      <c r="AR343" s="43"/>
      <c r="AS343" s="43"/>
      <c r="AT343" s="43">
        <f t="shared" si="41"/>
        <v>0</v>
      </c>
      <c r="AU343" s="43"/>
      <c r="AV343" s="43"/>
      <c r="AW343" s="43"/>
      <c r="AX343" s="43">
        <v>0</v>
      </c>
      <c r="AY343" s="43"/>
      <c r="AZ343" s="43"/>
      <c r="BA343" s="43"/>
      <c r="BB343" s="43"/>
      <c r="BC343" s="43">
        <v>0</v>
      </c>
      <c r="BD343" s="43"/>
      <c r="BE343" s="43"/>
      <c r="BF343" s="43"/>
      <c r="BG343" s="43"/>
      <c r="BH343" s="43">
        <f t="shared" si="42"/>
        <v>29911</v>
      </c>
      <c r="BI343" s="43"/>
      <c r="BJ343" s="43"/>
      <c r="BK343" s="43"/>
      <c r="BL343" s="43"/>
    </row>
    <row r="344" spans="1:79" s="35" customFormat="1" ht="25" customHeight="1" x14ac:dyDescent="0.25">
      <c r="A344" s="58">
        <v>2240</v>
      </c>
      <c r="B344" s="58"/>
      <c r="C344" s="58"/>
      <c r="D344" s="58"/>
      <c r="E344" s="58"/>
      <c r="F344" s="58"/>
      <c r="G344" s="47" t="s">
        <v>180</v>
      </c>
      <c r="H344" s="48"/>
      <c r="I344" s="48"/>
      <c r="J344" s="48"/>
      <c r="K344" s="48"/>
      <c r="L344" s="48"/>
      <c r="M344" s="48"/>
      <c r="N344" s="48"/>
      <c r="O344" s="48"/>
      <c r="P344" s="49"/>
      <c r="Q344" s="43">
        <v>4624032</v>
      </c>
      <c r="R344" s="43"/>
      <c r="S344" s="43"/>
      <c r="T344" s="43"/>
      <c r="U344" s="43"/>
      <c r="V344" s="43">
        <v>0</v>
      </c>
      <c r="W344" s="43"/>
      <c r="X344" s="43"/>
      <c r="Y344" s="43"/>
      <c r="Z344" s="43">
        <v>0</v>
      </c>
      <c r="AA344" s="43"/>
      <c r="AB344" s="43"/>
      <c r="AC344" s="43"/>
      <c r="AD344" s="43"/>
      <c r="AE344" s="43">
        <v>0</v>
      </c>
      <c r="AF344" s="43"/>
      <c r="AG344" s="43"/>
      <c r="AH344" s="43"/>
      <c r="AI344" s="43"/>
      <c r="AJ344" s="43">
        <f t="shared" si="40"/>
        <v>4624032</v>
      </c>
      <c r="AK344" s="43"/>
      <c r="AL344" s="43"/>
      <c r="AM344" s="43"/>
      <c r="AN344" s="43"/>
      <c r="AO344" s="43">
        <v>3529376</v>
      </c>
      <c r="AP344" s="43"/>
      <c r="AQ344" s="43"/>
      <c r="AR344" s="43"/>
      <c r="AS344" s="43"/>
      <c r="AT344" s="43">
        <f t="shared" si="41"/>
        <v>0</v>
      </c>
      <c r="AU344" s="43"/>
      <c r="AV344" s="43"/>
      <c r="AW344" s="43"/>
      <c r="AX344" s="43">
        <v>0</v>
      </c>
      <c r="AY344" s="43"/>
      <c r="AZ344" s="43"/>
      <c r="BA344" s="43"/>
      <c r="BB344" s="43"/>
      <c r="BC344" s="43">
        <v>0</v>
      </c>
      <c r="BD344" s="43"/>
      <c r="BE344" s="43"/>
      <c r="BF344" s="43"/>
      <c r="BG344" s="43"/>
      <c r="BH344" s="43">
        <f t="shared" si="42"/>
        <v>3529376</v>
      </c>
      <c r="BI344" s="43"/>
      <c r="BJ344" s="43"/>
      <c r="BK344" s="43"/>
      <c r="BL344" s="43"/>
    </row>
    <row r="345" spans="1:79" s="35" customFormat="1" ht="12.75" customHeight="1" x14ac:dyDescent="0.25">
      <c r="A345" s="58">
        <v>2250</v>
      </c>
      <c r="B345" s="58"/>
      <c r="C345" s="58"/>
      <c r="D345" s="58"/>
      <c r="E345" s="58"/>
      <c r="F345" s="58"/>
      <c r="G345" s="47" t="s">
        <v>258</v>
      </c>
      <c r="H345" s="48"/>
      <c r="I345" s="48"/>
      <c r="J345" s="48"/>
      <c r="K345" s="48"/>
      <c r="L345" s="48"/>
      <c r="M345" s="48"/>
      <c r="N345" s="48"/>
      <c r="O345" s="48"/>
      <c r="P345" s="49"/>
      <c r="Q345" s="43">
        <v>386870</v>
      </c>
      <c r="R345" s="43"/>
      <c r="S345" s="43"/>
      <c r="T345" s="43"/>
      <c r="U345" s="43"/>
      <c r="V345" s="43">
        <v>0</v>
      </c>
      <c r="W345" s="43"/>
      <c r="X345" s="43"/>
      <c r="Y345" s="43"/>
      <c r="Z345" s="43">
        <v>0</v>
      </c>
      <c r="AA345" s="43"/>
      <c r="AB345" s="43"/>
      <c r="AC345" s="43"/>
      <c r="AD345" s="43"/>
      <c r="AE345" s="43">
        <v>0</v>
      </c>
      <c r="AF345" s="43"/>
      <c r="AG345" s="43"/>
      <c r="AH345" s="43"/>
      <c r="AI345" s="43"/>
      <c r="AJ345" s="43">
        <f t="shared" si="40"/>
        <v>386870</v>
      </c>
      <c r="AK345" s="43"/>
      <c r="AL345" s="43"/>
      <c r="AM345" s="43"/>
      <c r="AN345" s="43"/>
      <c r="AO345" s="43">
        <v>347730</v>
      </c>
      <c r="AP345" s="43"/>
      <c r="AQ345" s="43"/>
      <c r="AR345" s="43"/>
      <c r="AS345" s="43"/>
      <c r="AT345" s="43">
        <f t="shared" si="41"/>
        <v>0</v>
      </c>
      <c r="AU345" s="43"/>
      <c r="AV345" s="43"/>
      <c r="AW345" s="43"/>
      <c r="AX345" s="43">
        <v>0</v>
      </c>
      <c r="AY345" s="43"/>
      <c r="AZ345" s="43"/>
      <c r="BA345" s="43"/>
      <c r="BB345" s="43"/>
      <c r="BC345" s="43">
        <v>0</v>
      </c>
      <c r="BD345" s="43"/>
      <c r="BE345" s="43"/>
      <c r="BF345" s="43"/>
      <c r="BG345" s="43"/>
      <c r="BH345" s="43">
        <f t="shared" si="42"/>
        <v>347730</v>
      </c>
      <c r="BI345" s="43"/>
      <c r="BJ345" s="43"/>
      <c r="BK345" s="43"/>
      <c r="BL345" s="43"/>
    </row>
    <row r="346" spans="1:79" s="35" customFormat="1" ht="12.75" customHeight="1" x14ac:dyDescent="0.25">
      <c r="A346" s="58">
        <v>2271</v>
      </c>
      <c r="B346" s="58"/>
      <c r="C346" s="58"/>
      <c r="D346" s="58"/>
      <c r="E346" s="58"/>
      <c r="F346" s="58"/>
      <c r="G346" s="47" t="s">
        <v>181</v>
      </c>
      <c r="H346" s="48"/>
      <c r="I346" s="48"/>
      <c r="J346" s="48"/>
      <c r="K346" s="48"/>
      <c r="L346" s="48"/>
      <c r="M346" s="48"/>
      <c r="N346" s="48"/>
      <c r="O346" s="48"/>
      <c r="P346" s="49"/>
      <c r="Q346" s="43">
        <v>1526235</v>
      </c>
      <c r="R346" s="43"/>
      <c r="S346" s="43"/>
      <c r="T346" s="43"/>
      <c r="U346" s="43"/>
      <c r="V346" s="43">
        <v>0</v>
      </c>
      <c r="W346" s="43"/>
      <c r="X346" s="43"/>
      <c r="Y346" s="43"/>
      <c r="Z346" s="43">
        <v>0</v>
      </c>
      <c r="AA346" s="43"/>
      <c r="AB346" s="43"/>
      <c r="AC346" s="43"/>
      <c r="AD346" s="43"/>
      <c r="AE346" s="43">
        <v>0</v>
      </c>
      <c r="AF346" s="43"/>
      <c r="AG346" s="43"/>
      <c r="AH346" s="43"/>
      <c r="AI346" s="43"/>
      <c r="AJ346" s="43">
        <f t="shared" si="40"/>
        <v>1526235</v>
      </c>
      <c r="AK346" s="43"/>
      <c r="AL346" s="43"/>
      <c r="AM346" s="43"/>
      <c r="AN346" s="43"/>
      <c r="AO346" s="43">
        <v>1468936</v>
      </c>
      <c r="AP346" s="43"/>
      <c r="AQ346" s="43"/>
      <c r="AR346" s="43"/>
      <c r="AS346" s="43"/>
      <c r="AT346" s="43">
        <f t="shared" si="41"/>
        <v>0</v>
      </c>
      <c r="AU346" s="43"/>
      <c r="AV346" s="43"/>
      <c r="AW346" s="43"/>
      <c r="AX346" s="43">
        <v>0</v>
      </c>
      <c r="AY346" s="43"/>
      <c r="AZ346" s="43"/>
      <c r="BA346" s="43"/>
      <c r="BB346" s="43"/>
      <c r="BC346" s="43">
        <v>0</v>
      </c>
      <c r="BD346" s="43"/>
      <c r="BE346" s="43"/>
      <c r="BF346" s="43"/>
      <c r="BG346" s="43"/>
      <c r="BH346" s="43">
        <f t="shared" si="42"/>
        <v>1468936</v>
      </c>
      <c r="BI346" s="43"/>
      <c r="BJ346" s="43"/>
      <c r="BK346" s="43"/>
      <c r="BL346" s="43"/>
    </row>
    <row r="347" spans="1:79" s="35" customFormat="1" ht="25" customHeight="1" x14ac:dyDescent="0.25">
      <c r="A347" s="58">
        <v>2272</v>
      </c>
      <c r="B347" s="58"/>
      <c r="C347" s="58"/>
      <c r="D347" s="58"/>
      <c r="E347" s="58"/>
      <c r="F347" s="58"/>
      <c r="G347" s="47" t="s">
        <v>182</v>
      </c>
      <c r="H347" s="48"/>
      <c r="I347" s="48"/>
      <c r="J347" s="48"/>
      <c r="K347" s="48"/>
      <c r="L347" s="48"/>
      <c r="M347" s="48"/>
      <c r="N347" s="48"/>
      <c r="O347" s="48"/>
      <c r="P347" s="49"/>
      <c r="Q347" s="43">
        <v>258198</v>
      </c>
      <c r="R347" s="43"/>
      <c r="S347" s="43"/>
      <c r="T347" s="43"/>
      <c r="U347" s="43"/>
      <c r="V347" s="43">
        <v>0</v>
      </c>
      <c r="W347" s="43"/>
      <c r="X347" s="43"/>
      <c r="Y347" s="43"/>
      <c r="Z347" s="43">
        <v>0</v>
      </c>
      <c r="AA347" s="43"/>
      <c r="AB347" s="43"/>
      <c r="AC347" s="43"/>
      <c r="AD347" s="43"/>
      <c r="AE347" s="43">
        <v>0</v>
      </c>
      <c r="AF347" s="43"/>
      <c r="AG347" s="43"/>
      <c r="AH347" s="43"/>
      <c r="AI347" s="43"/>
      <c r="AJ347" s="43">
        <f t="shared" si="40"/>
        <v>258198</v>
      </c>
      <c r="AK347" s="43"/>
      <c r="AL347" s="43"/>
      <c r="AM347" s="43"/>
      <c r="AN347" s="43"/>
      <c r="AO347" s="43">
        <v>164632</v>
      </c>
      <c r="AP347" s="43"/>
      <c r="AQ347" s="43"/>
      <c r="AR347" s="43"/>
      <c r="AS347" s="43"/>
      <c r="AT347" s="43">
        <f t="shared" si="41"/>
        <v>0</v>
      </c>
      <c r="AU347" s="43"/>
      <c r="AV347" s="43"/>
      <c r="AW347" s="43"/>
      <c r="AX347" s="43">
        <v>0</v>
      </c>
      <c r="AY347" s="43"/>
      <c r="AZ347" s="43"/>
      <c r="BA347" s="43"/>
      <c r="BB347" s="43"/>
      <c r="BC347" s="43">
        <v>0</v>
      </c>
      <c r="BD347" s="43"/>
      <c r="BE347" s="43"/>
      <c r="BF347" s="43"/>
      <c r="BG347" s="43"/>
      <c r="BH347" s="43">
        <f t="shared" si="42"/>
        <v>164632</v>
      </c>
      <c r="BI347" s="43"/>
      <c r="BJ347" s="43"/>
      <c r="BK347" s="43"/>
      <c r="BL347" s="43"/>
    </row>
    <row r="348" spans="1:79" s="35" customFormat="1" ht="12.75" customHeight="1" x14ac:dyDescent="0.25">
      <c r="A348" s="58">
        <v>2273</v>
      </c>
      <c r="B348" s="58"/>
      <c r="C348" s="58"/>
      <c r="D348" s="58"/>
      <c r="E348" s="58"/>
      <c r="F348" s="58"/>
      <c r="G348" s="47" t="s">
        <v>183</v>
      </c>
      <c r="H348" s="48"/>
      <c r="I348" s="48"/>
      <c r="J348" s="48"/>
      <c r="K348" s="48"/>
      <c r="L348" s="48"/>
      <c r="M348" s="48"/>
      <c r="N348" s="48"/>
      <c r="O348" s="48"/>
      <c r="P348" s="49"/>
      <c r="Q348" s="43">
        <v>1723202</v>
      </c>
      <c r="R348" s="43"/>
      <c r="S348" s="43"/>
      <c r="T348" s="43"/>
      <c r="U348" s="43"/>
      <c r="V348" s="43">
        <v>0</v>
      </c>
      <c r="W348" s="43"/>
      <c r="X348" s="43"/>
      <c r="Y348" s="43"/>
      <c r="Z348" s="43">
        <v>0</v>
      </c>
      <c r="AA348" s="43"/>
      <c r="AB348" s="43"/>
      <c r="AC348" s="43"/>
      <c r="AD348" s="43"/>
      <c r="AE348" s="43">
        <v>0</v>
      </c>
      <c r="AF348" s="43"/>
      <c r="AG348" s="43"/>
      <c r="AH348" s="43"/>
      <c r="AI348" s="43"/>
      <c r="AJ348" s="43">
        <f t="shared" si="40"/>
        <v>1723202</v>
      </c>
      <c r="AK348" s="43"/>
      <c r="AL348" s="43"/>
      <c r="AM348" s="43"/>
      <c r="AN348" s="43"/>
      <c r="AO348" s="43">
        <v>1257957</v>
      </c>
      <c r="AP348" s="43"/>
      <c r="AQ348" s="43"/>
      <c r="AR348" s="43"/>
      <c r="AS348" s="43"/>
      <c r="AT348" s="43">
        <f t="shared" si="41"/>
        <v>0</v>
      </c>
      <c r="AU348" s="43"/>
      <c r="AV348" s="43"/>
      <c r="AW348" s="43"/>
      <c r="AX348" s="43">
        <v>0</v>
      </c>
      <c r="AY348" s="43"/>
      <c r="AZ348" s="43"/>
      <c r="BA348" s="43"/>
      <c r="BB348" s="43"/>
      <c r="BC348" s="43">
        <v>0</v>
      </c>
      <c r="BD348" s="43"/>
      <c r="BE348" s="43"/>
      <c r="BF348" s="43"/>
      <c r="BG348" s="43"/>
      <c r="BH348" s="43">
        <f t="shared" si="42"/>
        <v>1257957</v>
      </c>
      <c r="BI348" s="43"/>
      <c r="BJ348" s="43"/>
      <c r="BK348" s="43"/>
      <c r="BL348" s="43"/>
    </row>
    <row r="349" spans="1:79" s="35" customFormat="1" ht="12.75" customHeight="1" x14ac:dyDescent="0.25">
      <c r="A349" s="58">
        <v>2274</v>
      </c>
      <c r="B349" s="58"/>
      <c r="C349" s="58"/>
      <c r="D349" s="58"/>
      <c r="E349" s="58"/>
      <c r="F349" s="58"/>
      <c r="G349" s="47" t="s">
        <v>259</v>
      </c>
      <c r="H349" s="48"/>
      <c r="I349" s="48"/>
      <c r="J349" s="48"/>
      <c r="K349" s="48"/>
      <c r="L349" s="48"/>
      <c r="M349" s="48"/>
      <c r="N349" s="48"/>
      <c r="O349" s="48"/>
      <c r="P349" s="49"/>
      <c r="Q349" s="43">
        <v>553400</v>
      </c>
      <c r="R349" s="43"/>
      <c r="S349" s="43"/>
      <c r="T349" s="43"/>
      <c r="U349" s="43"/>
      <c r="V349" s="43">
        <v>0</v>
      </c>
      <c r="W349" s="43"/>
      <c r="X349" s="43"/>
      <c r="Y349" s="43"/>
      <c r="Z349" s="43">
        <v>0</v>
      </c>
      <c r="AA349" s="43"/>
      <c r="AB349" s="43"/>
      <c r="AC349" s="43"/>
      <c r="AD349" s="43"/>
      <c r="AE349" s="43">
        <v>0</v>
      </c>
      <c r="AF349" s="43"/>
      <c r="AG349" s="43"/>
      <c r="AH349" s="43"/>
      <c r="AI349" s="43"/>
      <c r="AJ349" s="43">
        <f t="shared" si="40"/>
        <v>553400</v>
      </c>
      <c r="AK349" s="43"/>
      <c r="AL349" s="43"/>
      <c r="AM349" s="43"/>
      <c r="AN349" s="43"/>
      <c r="AO349" s="43">
        <v>552333</v>
      </c>
      <c r="AP349" s="43"/>
      <c r="AQ349" s="43"/>
      <c r="AR349" s="43"/>
      <c r="AS349" s="43"/>
      <c r="AT349" s="43">
        <f t="shared" si="41"/>
        <v>0</v>
      </c>
      <c r="AU349" s="43"/>
      <c r="AV349" s="43"/>
      <c r="AW349" s="43"/>
      <c r="AX349" s="43">
        <v>0</v>
      </c>
      <c r="AY349" s="43"/>
      <c r="AZ349" s="43"/>
      <c r="BA349" s="43"/>
      <c r="BB349" s="43"/>
      <c r="BC349" s="43">
        <v>0</v>
      </c>
      <c r="BD349" s="43"/>
      <c r="BE349" s="43"/>
      <c r="BF349" s="43"/>
      <c r="BG349" s="43"/>
      <c r="BH349" s="43">
        <f t="shared" si="42"/>
        <v>552333</v>
      </c>
      <c r="BI349" s="43"/>
      <c r="BJ349" s="43"/>
      <c r="BK349" s="43"/>
      <c r="BL349" s="43"/>
    </row>
    <row r="350" spans="1:79" s="35" customFormat="1" ht="25" customHeight="1" x14ac:dyDescent="0.25">
      <c r="A350" s="58">
        <v>2275</v>
      </c>
      <c r="B350" s="58"/>
      <c r="C350" s="58"/>
      <c r="D350" s="58"/>
      <c r="E350" s="58"/>
      <c r="F350" s="58"/>
      <c r="G350" s="47" t="s">
        <v>184</v>
      </c>
      <c r="H350" s="48"/>
      <c r="I350" s="48"/>
      <c r="J350" s="48"/>
      <c r="K350" s="48"/>
      <c r="L350" s="48"/>
      <c r="M350" s="48"/>
      <c r="N350" s="48"/>
      <c r="O350" s="48"/>
      <c r="P350" s="49"/>
      <c r="Q350" s="43">
        <v>16354</v>
      </c>
      <c r="R350" s="43"/>
      <c r="S350" s="43"/>
      <c r="T350" s="43"/>
      <c r="U350" s="43"/>
      <c r="V350" s="43">
        <v>0</v>
      </c>
      <c r="W350" s="43"/>
      <c r="X350" s="43"/>
      <c r="Y350" s="43"/>
      <c r="Z350" s="43">
        <v>0</v>
      </c>
      <c r="AA350" s="43"/>
      <c r="AB350" s="43"/>
      <c r="AC350" s="43"/>
      <c r="AD350" s="43"/>
      <c r="AE350" s="43">
        <v>0</v>
      </c>
      <c r="AF350" s="43"/>
      <c r="AG350" s="43"/>
      <c r="AH350" s="43"/>
      <c r="AI350" s="43"/>
      <c r="AJ350" s="43">
        <f t="shared" si="40"/>
        <v>16354</v>
      </c>
      <c r="AK350" s="43"/>
      <c r="AL350" s="43"/>
      <c r="AM350" s="43"/>
      <c r="AN350" s="43"/>
      <c r="AO350" s="43">
        <v>16022</v>
      </c>
      <c r="AP350" s="43"/>
      <c r="AQ350" s="43"/>
      <c r="AR350" s="43"/>
      <c r="AS350" s="43"/>
      <c r="AT350" s="43">
        <f t="shared" si="41"/>
        <v>0</v>
      </c>
      <c r="AU350" s="43"/>
      <c r="AV350" s="43"/>
      <c r="AW350" s="43"/>
      <c r="AX350" s="43">
        <v>0</v>
      </c>
      <c r="AY350" s="43"/>
      <c r="AZ350" s="43"/>
      <c r="BA350" s="43"/>
      <c r="BB350" s="43"/>
      <c r="BC350" s="43">
        <v>0</v>
      </c>
      <c r="BD350" s="43"/>
      <c r="BE350" s="43"/>
      <c r="BF350" s="43"/>
      <c r="BG350" s="43"/>
      <c r="BH350" s="43">
        <f t="shared" si="42"/>
        <v>16022</v>
      </c>
      <c r="BI350" s="43"/>
      <c r="BJ350" s="43"/>
      <c r="BK350" s="43"/>
      <c r="BL350" s="43"/>
    </row>
    <row r="351" spans="1:79" s="35" customFormat="1" ht="50" customHeight="1" x14ac:dyDescent="0.25">
      <c r="A351" s="58">
        <v>2282</v>
      </c>
      <c r="B351" s="58"/>
      <c r="C351" s="58"/>
      <c r="D351" s="58"/>
      <c r="E351" s="58"/>
      <c r="F351" s="58"/>
      <c r="G351" s="47" t="s">
        <v>185</v>
      </c>
      <c r="H351" s="48"/>
      <c r="I351" s="48"/>
      <c r="J351" s="48"/>
      <c r="K351" s="48"/>
      <c r="L351" s="48"/>
      <c r="M351" s="48"/>
      <c r="N351" s="48"/>
      <c r="O351" s="48"/>
      <c r="P351" s="49"/>
      <c r="Q351" s="43">
        <v>15200</v>
      </c>
      <c r="R351" s="43"/>
      <c r="S351" s="43"/>
      <c r="T351" s="43"/>
      <c r="U351" s="43"/>
      <c r="V351" s="43">
        <v>0</v>
      </c>
      <c r="W351" s="43"/>
      <c r="X351" s="43"/>
      <c r="Y351" s="43"/>
      <c r="Z351" s="43">
        <v>0</v>
      </c>
      <c r="AA351" s="43"/>
      <c r="AB351" s="43"/>
      <c r="AC351" s="43"/>
      <c r="AD351" s="43"/>
      <c r="AE351" s="43">
        <v>0</v>
      </c>
      <c r="AF351" s="43"/>
      <c r="AG351" s="43"/>
      <c r="AH351" s="43"/>
      <c r="AI351" s="43"/>
      <c r="AJ351" s="43">
        <f t="shared" si="40"/>
        <v>15200</v>
      </c>
      <c r="AK351" s="43"/>
      <c r="AL351" s="43"/>
      <c r="AM351" s="43"/>
      <c r="AN351" s="43"/>
      <c r="AO351" s="43">
        <v>12280</v>
      </c>
      <c r="AP351" s="43"/>
      <c r="AQ351" s="43"/>
      <c r="AR351" s="43"/>
      <c r="AS351" s="43"/>
      <c r="AT351" s="43">
        <f t="shared" si="41"/>
        <v>0</v>
      </c>
      <c r="AU351" s="43"/>
      <c r="AV351" s="43"/>
      <c r="AW351" s="43"/>
      <c r="AX351" s="43">
        <v>0</v>
      </c>
      <c r="AY351" s="43"/>
      <c r="AZ351" s="43"/>
      <c r="BA351" s="43"/>
      <c r="BB351" s="43"/>
      <c r="BC351" s="43">
        <v>0</v>
      </c>
      <c r="BD351" s="43"/>
      <c r="BE351" s="43"/>
      <c r="BF351" s="43"/>
      <c r="BG351" s="43"/>
      <c r="BH351" s="43">
        <f t="shared" si="42"/>
        <v>12280</v>
      </c>
      <c r="BI351" s="43"/>
      <c r="BJ351" s="43"/>
      <c r="BK351" s="43"/>
      <c r="BL351" s="43"/>
    </row>
    <row r="352" spans="1:79" s="35" customFormat="1" ht="12.75" customHeight="1" x14ac:dyDescent="0.25">
      <c r="A352" s="58">
        <v>2730</v>
      </c>
      <c r="B352" s="58"/>
      <c r="C352" s="58"/>
      <c r="D352" s="58"/>
      <c r="E352" s="58"/>
      <c r="F352" s="58"/>
      <c r="G352" s="47" t="s">
        <v>251</v>
      </c>
      <c r="H352" s="48"/>
      <c r="I352" s="48"/>
      <c r="J352" s="48"/>
      <c r="K352" s="48"/>
      <c r="L352" s="48"/>
      <c r="M352" s="48"/>
      <c r="N352" s="48"/>
      <c r="O352" s="48"/>
      <c r="P352" s="49"/>
      <c r="Q352" s="43">
        <v>3900</v>
      </c>
      <c r="R352" s="43"/>
      <c r="S352" s="43"/>
      <c r="T352" s="43"/>
      <c r="U352" s="43"/>
      <c r="V352" s="43">
        <v>0</v>
      </c>
      <c r="W352" s="43"/>
      <c r="X352" s="43"/>
      <c r="Y352" s="43"/>
      <c r="Z352" s="43">
        <v>0</v>
      </c>
      <c r="AA352" s="43"/>
      <c r="AB352" s="43"/>
      <c r="AC352" s="43"/>
      <c r="AD352" s="43"/>
      <c r="AE352" s="43">
        <v>0</v>
      </c>
      <c r="AF352" s="43"/>
      <c r="AG352" s="43"/>
      <c r="AH352" s="43"/>
      <c r="AI352" s="43"/>
      <c r="AJ352" s="43">
        <f t="shared" si="40"/>
        <v>3900</v>
      </c>
      <c r="AK352" s="43"/>
      <c r="AL352" s="43"/>
      <c r="AM352" s="43"/>
      <c r="AN352" s="43"/>
      <c r="AO352" s="43">
        <v>4300</v>
      </c>
      <c r="AP352" s="43"/>
      <c r="AQ352" s="43"/>
      <c r="AR352" s="43"/>
      <c r="AS352" s="43"/>
      <c r="AT352" s="43">
        <f t="shared" si="41"/>
        <v>0</v>
      </c>
      <c r="AU352" s="43"/>
      <c r="AV352" s="43"/>
      <c r="AW352" s="43"/>
      <c r="AX352" s="43">
        <v>0</v>
      </c>
      <c r="AY352" s="43"/>
      <c r="AZ352" s="43"/>
      <c r="BA352" s="43"/>
      <c r="BB352" s="43"/>
      <c r="BC352" s="43">
        <v>0</v>
      </c>
      <c r="BD352" s="43"/>
      <c r="BE352" s="43"/>
      <c r="BF352" s="43"/>
      <c r="BG352" s="43"/>
      <c r="BH352" s="43">
        <f t="shared" si="42"/>
        <v>4300</v>
      </c>
      <c r="BI352" s="43"/>
      <c r="BJ352" s="43"/>
      <c r="BK352" s="43"/>
      <c r="BL352" s="43"/>
    </row>
    <row r="353" spans="1:79" s="35" customFormat="1" ht="12.75" customHeight="1" x14ac:dyDescent="0.25">
      <c r="A353" s="58">
        <v>2800</v>
      </c>
      <c r="B353" s="58"/>
      <c r="C353" s="58"/>
      <c r="D353" s="58"/>
      <c r="E353" s="58"/>
      <c r="F353" s="58"/>
      <c r="G353" s="47" t="s">
        <v>186</v>
      </c>
      <c r="H353" s="48"/>
      <c r="I353" s="48"/>
      <c r="J353" s="48"/>
      <c r="K353" s="48"/>
      <c r="L353" s="48"/>
      <c r="M353" s="48"/>
      <c r="N353" s="48"/>
      <c r="O353" s="48"/>
      <c r="P353" s="49"/>
      <c r="Q353" s="43">
        <v>66360</v>
      </c>
      <c r="R353" s="43"/>
      <c r="S353" s="43"/>
      <c r="T353" s="43"/>
      <c r="U353" s="43"/>
      <c r="V353" s="43">
        <v>0</v>
      </c>
      <c r="W353" s="43"/>
      <c r="X353" s="43"/>
      <c r="Y353" s="43"/>
      <c r="Z353" s="43">
        <v>0</v>
      </c>
      <c r="AA353" s="43"/>
      <c r="AB353" s="43"/>
      <c r="AC353" s="43"/>
      <c r="AD353" s="43"/>
      <c r="AE353" s="43">
        <v>0</v>
      </c>
      <c r="AF353" s="43"/>
      <c r="AG353" s="43"/>
      <c r="AH353" s="43"/>
      <c r="AI353" s="43"/>
      <c r="AJ353" s="43">
        <f t="shared" si="40"/>
        <v>66360</v>
      </c>
      <c r="AK353" s="43"/>
      <c r="AL353" s="43"/>
      <c r="AM353" s="43"/>
      <c r="AN353" s="43"/>
      <c r="AO353" s="43">
        <v>400</v>
      </c>
      <c r="AP353" s="43"/>
      <c r="AQ353" s="43"/>
      <c r="AR353" s="43"/>
      <c r="AS353" s="43"/>
      <c r="AT353" s="43">
        <f t="shared" si="41"/>
        <v>0</v>
      </c>
      <c r="AU353" s="43"/>
      <c r="AV353" s="43"/>
      <c r="AW353" s="43"/>
      <c r="AX353" s="43">
        <v>0</v>
      </c>
      <c r="AY353" s="43"/>
      <c r="AZ353" s="43"/>
      <c r="BA353" s="43"/>
      <c r="BB353" s="43"/>
      <c r="BC353" s="43">
        <v>0</v>
      </c>
      <c r="BD353" s="43"/>
      <c r="BE353" s="43"/>
      <c r="BF353" s="43"/>
      <c r="BG353" s="43"/>
      <c r="BH353" s="43">
        <f t="shared" si="42"/>
        <v>400</v>
      </c>
      <c r="BI353" s="43"/>
      <c r="BJ353" s="43"/>
      <c r="BK353" s="43"/>
      <c r="BL353" s="43"/>
    </row>
    <row r="354" spans="1:79" s="32" customFormat="1" ht="12.75" customHeight="1" x14ac:dyDescent="0.25">
      <c r="A354" s="59"/>
      <c r="B354" s="59"/>
      <c r="C354" s="59"/>
      <c r="D354" s="59"/>
      <c r="E354" s="59"/>
      <c r="F354" s="59"/>
      <c r="G354" s="60" t="s">
        <v>145</v>
      </c>
      <c r="H354" s="61"/>
      <c r="I354" s="61"/>
      <c r="J354" s="61"/>
      <c r="K354" s="61"/>
      <c r="L354" s="61"/>
      <c r="M354" s="61"/>
      <c r="N354" s="61"/>
      <c r="O354" s="61"/>
      <c r="P354" s="62"/>
      <c r="Q354" s="64">
        <v>62193419</v>
      </c>
      <c r="R354" s="64"/>
      <c r="S354" s="64"/>
      <c r="T354" s="64"/>
      <c r="U354" s="64"/>
      <c r="V354" s="64">
        <v>0</v>
      </c>
      <c r="W354" s="64"/>
      <c r="X354" s="64"/>
      <c r="Y354" s="64"/>
      <c r="Z354" s="64">
        <v>0</v>
      </c>
      <c r="AA354" s="64"/>
      <c r="AB354" s="64"/>
      <c r="AC354" s="64"/>
      <c r="AD354" s="64"/>
      <c r="AE354" s="64">
        <v>0</v>
      </c>
      <c r="AF354" s="64"/>
      <c r="AG354" s="64"/>
      <c r="AH354" s="64"/>
      <c r="AI354" s="64"/>
      <c r="AJ354" s="64">
        <f t="shared" si="40"/>
        <v>62193419</v>
      </c>
      <c r="AK354" s="64"/>
      <c r="AL354" s="64"/>
      <c r="AM354" s="64"/>
      <c r="AN354" s="64"/>
      <c r="AO354" s="64">
        <v>63565171</v>
      </c>
      <c r="AP354" s="64"/>
      <c r="AQ354" s="64"/>
      <c r="AR354" s="64"/>
      <c r="AS354" s="64"/>
      <c r="AT354" s="64">
        <f t="shared" si="41"/>
        <v>0</v>
      </c>
      <c r="AU354" s="64"/>
      <c r="AV354" s="64"/>
      <c r="AW354" s="64"/>
      <c r="AX354" s="64">
        <v>0</v>
      </c>
      <c r="AY354" s="64"/>
      <c r="AZ354" s="64"/>
      <c r="BA354" s="64"/>
      <c r="BB354" s="64"/>
      <c r="BC354" s="64">
        <v>0</v>
      </c>
      <c r="BD354" s="64"/>
      <c r="BE354" s="64"/>
      <c r="BF354" s="64"/>
      <c r="BG354" s="64"/>
      <c r="BH354" s="64">
        <f t="shared" si="42"/>
        <v>63565171</v>
      </c>
      <c r="BI354" s="64"/>
      <c r="BJ354" s="64"/>
      <c r="BK354" s="64"/>
      <c r="BL354" s="64"/>
    </row>
    <row r="356" spans="1:79" ht="14.25" customHeight="1" x14ac:dyDescent="0.25">
      <c r="A356" s="115" t="s">
        <v>220</v>
      </c>
      <c r="B356" s="115"/>
      <c r="C356" s="115"/>
      <c r="D356" s="115"/>
      <c r="E356" s="115"/>
      <c r="F356" s="115"/>
      <c r="G356" s="115"/>
      <c r="H356" s="115"/>
      <c r="I356" s="115"/>
      <c r="J356" s="115"/>
      <c r="K356" s="115"/>
      <c r="L356" s="115"/>
      <c r="M356" s="115"/>
      <c r="N356" s="115"/>
      <c r="O356" s="115"/>
      <c r="P356" s="115"/>
      <c r="Q356" s="115"/>
      <c r="R356" s="115"/>
      <c r="S356" s="115"/>
      <c r="T356" s="115"/>
      <c r="U356" s="115"/>
      <c r="V356" s="115"/>
      <c r="W356" s="115"/>
      <c r="X356" s="115"/>
      <c r="Y356" s="115"/>
      <c r="Z356" s="115"/>
      <c r="AA356" s="115"/>
      <c r="AB356" s="115"/>
      <c r="AC356" s="115"/>
      <c r="AD356" s="115"/>
      <c r="AE356" s="115"/>
      <c r="AF356" s="115"/>
      <c r="AG356" s="115"/>
      <c r="AH356" s="115"/>
      <c r="AI356" s="115"/>
      <c r="AJ356" s="115"/>
      <c r="AK356" s="115"/>
      <c r="AL356" s="115"/>
      <c r="AM356" s="115"/>
      <c r="AN356" s="115"/>
      <c r="AO356" s="115"/>
      <c r="AP356" s="115"/>
      <c r="AQ356" s="115"/>
      <c r="AR356" s="115"/>
      <c r="AS356" s="115"/>
      <c r="AT356" s="115"/>
      <c r="AU356" s="115"/>
      <c r="AV356" s="115"/>
      <c r="AW356" s="115"/>
      <c r="AX356" s="115"/>
      <c r="AY356" s="115"/>
      <c r="AZ356" s="115"/>
      <c r="BA356" s="115"/>
      <c r="BB356" s="115"/>
      <c r="BC356" s="115"/>
      <c r="BD356" s="115"/>
      <c r="BE356" s="115"/>
      <c r="BF356" s="115"/>
      <c r="BG356" s="115"/>
      <c r="BH356" s="115"/>
      <c r="BI356" s="115"/>
      <c r="BJ356" s="115"/>
      <c r="BK356" s="115"/>
      <c r="BL356" s="115"/>
    </row>
    <row r="357" spans="1:79" ht="15" customHeight="1" x14ac:dyDescent="0.25">
      <c r="A357" s="150" t="s">
        <v>213</v>
      </c>
      <c r="B357" s="150"/>
      <c r="C357" s="150"/>
      <c r="D357" s="150"/>
      <c r="E357" s="150"/>
      <c r="F357" s="150"/>
      <c r="G357" s="150"/>
      <c r="H357" s="150"/>
      <c r="I357" s="150"/>
      <c r="J357" s="150"/>
      <c r="K357" s="150"/>
      <c r="L357" s="150"/>
      <c r="M357" s="150"/>
      <c r="N357" s="150"/>
      <c r="O357" s="150"/>
      <c r="P357" s="150"/>
      <c r="Q357" s="150"/>
      <c r="R357" s="150"/>
      <c r="S357" s="150"/>
      <c r="T357" s="150"/>
      <c r="U357" s="150"/>
      <c r="V357" s="150"/>
      <c r="W357" s="150"/>
      <c r="X357" s="150"/>
      <c r="Y357" s="150"/>
      <c r="Z357" s="150"/>
      <c r="AA357" s="150"/>
      <c r="AB357" s="150"/>
      <c r="AC357" s="150"/>
      <c r="AD357" s="150"/>
      <c r="AE357" s="150"/>
      <c r="AF357" s="150"/>
      <c r="AG357" s="150"/>
      <c r="AH357" s="150"/>
      <c r="AI357" s="150"/>
      <c r="AJ357" s="150"/>
      <c r="AK357" s="150"/>
      <c r="AL357" s="150"/>
      <c r="AM357" s="150"/>
      <c r="AN357" s="150"/>
      <c r="AO357" s="150"/>
      <c r="AP357" s="150"/>
      <c r="AQ357" s="150"/>
      <c r="AR357" s="150"/>
      <c r="AS357" s="150"/>
      <c r="AT357" s="150"/>
      <c r="AU357" s="150"/>
      <c r="AV357" s="150"/>
      <c r="AW357" s="150"/>
      <c r="AX357" s="150"/>
      <c r="AY357" s="150"/>
      <c r="AZ357" s="150"/>
      <c r="BA357" s="150"/>
      <c r="BB357" s="150"/>
      <c r="BC357" s="150"/>
      <c r="BD357" s="150"/>
      <c r="BE357" s="150"/>
      <c r="BF357" s="150"/>
      <c r="BG357" s="150"/>
      <c r="BH357" s="150"/>
      <c r="BI357" s="150"/>
      <c r="BJ357" s="150"/>
      <c r="BK357" s="150"/>
      <c r="BL357" s="150"/>
    </row>
    <row r="358" spans="1:79" s="30" customFormat="1" ht="43" customHeight="1" x14ac:dyDescent="0.25">
      <c r="A358" s="74" t="s">
        <v>133</v>
      </c>
      <c r="B358" s="74"/>
      <c r="C358" s="74"/>
      <c r="D358" s="74"/>
      <c r="E358" s="74"/>
      <c r="F358" s="74"/>
      <c r="G358" s="95" t="s">
        <v>19</v>
      </c>
      <c r="H358" s="95"/>
      <c r="I358" s="95"/>
      <c r="J358" s="95"/>
      <c r="K358" s="95"/>
      <c r="L358" s="95"/>
      <c r="M358" s="95"/>
      <c r="N358" s="95"/>
      <c r="O358" s="95"/>
      <c r="P358" s="95"/>
      <c r="Q358" s="95"/>
      <c r="R358" s="95"/>
      <c r="S358" s="95"/>
      <c r="T358" s="95" t="s">
        <v>15</v>
      </c>
      <c r="U358" s="95"/>
      <c r="V358" s="95"/>
      <c r="W358" s="95"/>
      <c r="X358" s="95"/>
      <c r="Y358" s="95"/>
      <c r="Z358" s="95" t="s">
        <v>14</v>
      </c>
      <c r="AA358" s="95"/>
      <c r="AB358" s="95"/>
      <c r="AC358" s="95"/>
      <c r="AD358" s="95"/>
      <c r="AE358" s="95" t="s">
        <v>216</v>
      </c>
      <c r="AF358" s="95"/>
      <c r="AG358" s="95"/>
      <c r="AH358" s="95"/>
      <c r="AI358" s="95"/>
      <c r="AJ358" s="95"/>
      <c r="AK358" s="95" t="s">
        <v>221</v>
      </c>
      <c r="AL358" s="95"/>
      <c r="AM358" s="95"/>
      <c r="AN358" s="95"/>
      <c r="AO358" s="95"/>
      <c r="AP358" s="95"/>
      <c r="AQ358" s="95" t="s">
        <v>233</v>
      </c>
      <c r="AR358" s="95"/>
      <c r="AS358" s="95"/>
      <c r="AT358" s="95"/>
      <c r="AU358" s="95"/>
      <c r="AV358" s="95"/>
      <c r="AW358" s="95" t="s">
        <v>18</v>
      </c>
      <c r="AX358" s="95"/>
      <c r="AY358" s="95"/>
      <c r="AZ358" s="95"/>
      <c r="BA358" s="95"/>
      <c r="BB358" s="95"/>
      <c r="BC358" s="95"/>
      <c r="BD358" s="95"/>
      <c r="BE358" s="95" t="s">
        <v>154</v>
      </c>
      <c r="BF358" s="95"/>
      <c r="BG358" s="95"/>
      <c r="BH358" s="95"/>
      <c r="BI358" s="95"/>
      <c r="BJ358" s="95"/>
      <c r="BK358" s="95"/>
      <c r="BL358" s="95"/>
    </row>
    <row r="359" spans="1:79" s="30" customFormat="1" ht="7.5" customHeight="1" x14ac:dyDescent="0.25">
      <c r="A359" s="74"/>
      <c r="B359" s="74"/>
      <c r="C359" s="74"/>
      <c r="D359" s="74"/>
      <c r="E359" s="74"/>
      <c r="F359" s="74"/>
      <c r="G359" s="95"/>
      <c r="H359" s="95"/>
      <c r="I359" s="95"/>
      <c r="J359" s="95"/>
      <c r="K359" s="95"/>
      <c r="L359" s="95"/>
      <c r="M359" s="95"/>
      <c r="N359" s="95"/>
      <c r="O359" s="95"/>
      <c r="P359" s="95"/>
      <c r="Q359" s="95"/>
      <c r="R359" s="95"/>
      <c r="S359" s="95"/>
      <c r="T359" s="95"/>
      <c r="U359" s="95"/>
      <c r="V359" s="95"/>
      <c r="W359" s="95"/>
      <c r="X359" s="95"/>
      <c r="Y359" s="95"/>
      <c r="Z359" s="95"/>
      <c r="AA359" s="95"/>
      <c r="AB359" s="95"/>
      <c r="AC359" s="95"/>
      <c r="AD359" s="95"/>
      <c r="AE359" s="95"/>
      <c r="AF359" s="95"/>
      <c r="AG359" s="95"/>
      <c r="AH359" s="95"/>
      <c r="AI359" s="95"/>
      <c r="AJ359" s="95"/>
      <c r="AK359" s="95"/>
      <c r="AL359" s="95"/>
      <c r="AM359" s="95"/>
      <c r="AN359" s="95"/>
      <c r="AO359" s="95"/>
      <c r="AP359" s="95"/>
      <c r="AQ359" s="95"/>
      <c r="AR359" s="95"/>
      <c r="AS359" s="95"/>
      <c r="AT359" s="95"/>
      <c r="AU359" s="95"/>
      <c r="AV359" s="95"/>
      <c r="AW359" s="95"/>
      <c r="AX359" s="95"/>
      <c r="AY359" s="95"/>
      <c r="AZ359" s="95"/>
      <c r="BA359" s="95"/>
      <c r="BB359" s="95"/>
      <c r="BC359" s="95"/>
      <c r="BD359" s="95"/>
      <c r="BE359" s="95"/>
      <c r="BF359" s="95"/>
      <c r="BG359" s="95"/>
      <c r="BH359" s="95"/>
      <c r="BI359" s="95"/>
      <c r="BJ359" s="95"/>
      <c r="BK359" s="95"/>
      <c r="BL359" s="95"/>
    </row>
    <row r="360" spans="1:79" s="29" customFormat="1" ht="15" customHeight="1" x14ac:dyDescent="0.25">
      <c r="A360" s="73">
        <v>1</v>
      </c>
      <c r="B360" s="73"/>
      <c r="C360" s="73"/>
      <c r="D360" s="73"/>
      <c r="E360" s="73"/>
      <c r="F360" s="73"/>
      <c r="G360" s="73">
        <v>2</v>
      </c>
      <c r="H360" s="73"/>
      <c r="I360" s="73"/>
      <c r="J360" s="73"/>
      <c r="K360" s="73"/>
      <c r="L360" s="73"/>
      <c r="M360" s="73"/>
      <c r="N360" s="73"/>
      <c r="O360" s="73"/>
      <c r="P360" s="73"/>
      <c r="Q360" s="73"/>
      <c r="R360" s="73"/>
      <c r="S360" s="73"/>
      <c r="T360" s="73">
        <v>3</v>
      </c>
      <c r="U360" s="73"/>
      <c r="V360" s="73"/>
      <c r="W360" s="73"/>
      <c r="X360" s="73"/>
      <c r="Y360" s="73"/>
      <c r="Z360" s="73">
        <v>4</v>
      </c>
      <c r="AA360" s="73"/>
      <c r="AB360" s="73"/>
      <c r="AC360" s="73"/>
      <c r="AD360" s="73"/>
      <c r="AE360" s="73">
        <v>5</v>
      </c>
      <c r="AF360" s="73"/>
      <c r="AG360" s="73"/>
      <c r="AH360" s="73"/>
      <c r="AI360" s="73"/>
      <c r="AJ360" s="73"/>
      <c r="AK360" s="73">
        <v>6</v>
      </c>
      <c r="AL360" s="73"/>
      <c r="AM360" s="73"/>
      <c r="AN360" s="73"/>
      <c r="AO360" s="73"/>
      <c r="AP360" s="73"/>
      <c r="AQ360" s="73">
        <v>7</v>
      </c>
      <c r="AR360" s="73"/>
      <c r="AS360" s="73"/>
      <c r="AT360" s="73"/>
      <c r="AU360" s="73"/>
      <c r="AV360" s="73"/>
      <c r="AW360" s="73">
        <v>8</v>
      </c>
      <c r="AX360" s="73"/>
      <c r="AY360" s="73"/>
      <c r="AZ360" s="73"/>
      <c r="BA360" s="73"/>
      <c r="BB360" s="73"/>
      <c r="BC360" s="73"/>
      <c r="BD360" s="73"/>
      <c r="BE360" s="73">
        <v>9</v>
      </c>
      <c r="BF360" s="73"/>
      <c r="BG360" s="73"/>
      <c r="BH360" s="73"/>
      <c r="BI360" s="73"/>
      <c r="BJ360" s="73"/>
      <c r="BK360" s="73"/>
      <c r="BL360" s="73"/>
    </row>
    <row r="361" spans="1:79" s="28" customFormat="1" ht="18.75" hidden="1" customHeight="1" x14ac:dyDescent="0.3">
      <c r="A361" s="58" t="s">
        <v>62</v>
      </c>
      <c r="B361" s="58"/>
      <c r="C361" s="58"/>
      <c r="D361" s="58"/>
      <c r="E361" s="58"/>
      <c r="F361" s="58"/>
      <c r="G361" s="66" t="s">
        <v>55</v>
      </c>
      <c r="H361" s="66"/>
      <c r="I361" s="66"/>
      <c r="J361" s="66"/>
      <c r="K361" s="66"/>
      <c r="L361" s="66"/>
      <c r="M361" s="66"/>
      <c r="N361" s="66"/>
      <c r="O361" s="66"/>
      <c r="P361" s="66"/>
      <c r="Q361" s="66"/>
      <c r="R361" s="66"/>
      <c r="S361" s="66"/>
      <c r="T361" s="65" t="s">
        <v>78</v>
      </c>
      <c r="U361" s="65"/>
      <c r="V361" s="65"/>
      <c r="W361" s="65"/>
      <c r="X361" s="65"/>
      <c r="Y361" s="65"/>
      <c r="Z361" s="65" t="s">
        <v>79</v>
      </c>
      <c r="AA361" s="65"/>
      <c r="AB361" s="65"/>
      <c r="AC361" s="65"/>
      <c r="AD361" s="65"/>
      <c r="AE361" s="65" t="s">
        <v>80</v>
      </c>
      <c r="AF361" s="65"/>
      <c r="AG361" s="65"/>
      <c r="AH361" s="65"/>
      <c r="AI361" s="65"/>
      <c r="AJ361" s="65"/>
      <c r="AK361" s="65" t="s">
        <v>81</v>
      </c>
      <c r="AL361" s="65"/>
      <c r="AM361" s="65"/>
      <c r="AN361" s="65"/>
      <c r="AO361" s="65"/>
      <c r="AP361" s="65"/>
      <c r="AQ361" s="65" t="s">
        <v>82</v>
      </c>
      <c r="AR361" s="65"/>
      <c r="AS361" s="65"/>
      <c r="AT361" s="65"/>
      <c r="AU361" s="65"/>
      <c r="AV361" s="65"/>
      <c r="AW361" s="66" t="s">
        <v>85</v>
      </c>
      <c r="AX361" s="66"/>
      <c r="AY361" s="66"/>
      <c r="AZ361" s="66"/>
      <c r="BA361" s="66"/>
      <c r="BB361" s="66"/>
      <c r="BC361" s="66"/>
      <c r="BD361" s="66"/>
      <c r="BE361" s="66" t="s">
        <v>86</v>
      </c>
      <c r="BF361" s="66"/>
      <c r="BG361" s="66"/>
      <c r="BH361" s="66"/>
      <c r="BI361" s="66"/>
      <c r="BJ361" s="66"/>
      <c r="BK361" s="66"/>
      <c r="BL361" s="66"/>
      <c r="CA361" s="28" t="s">
        <v>52</v>
      </c>
    </row>
    <row r="362" spans="1:79" s="35" customFormat="1" ht="12.75" customHeight="1" x14ac:dyDescent="0.25">
      <c r="A362" s="58">
        <v>2111</v>
      </c>
      <c r="B362" s="58"/>
      <c r="C362" s="58"/>
      <c r="D362" s="58"/>
      <c r="E362" s="58"/>
      <c r="F362" s="58"/>
      <c r="G362" s="47" t="s">
        <v>177</v>
      </c>
      <c r="H362" s="48"/>
      <c r="I362" s="48"/>
      <c r="J362" s="48"/>
      <c r="K362" s="48"/>
      <c r="L362" s="48"/>
      <c r="M362" s="48"/>
      <c r="N362" s="48"/>
      <c r="O362" s="48"/>
      <c r="P362" s="48"/>
      <c r="Q362" s="48"/>
      <c r="R362" s="48"/>
      <c r="S362" s="49"/>
      <c r="T362" s="43">
        <v>0</v>
      </c>
      <c r="U362" s="43"/>
      <c r="V362" s="43"/>
      <c r="W362" s="43"/>
      <c r="X362" s="43"/>
      <c r="Y362" s="43"/>
      <c r="Z362" s="43">
        <v>40629585</v>
      </c>
      <c r="AA362" s="43"/>
      <c r="AB362" s="43"/>
      <c r="AC362" s="43"/>
      <c r="AD362" s="43"/>
      <c r="AE362" s="43">
        <v>0</v>
      </c>
      <c r="AF362" s="43"/>
      <c r="AG362" s="43"/>
      <c r="AH362" s="43"/>
      <c r="AI362" s="43"/>
      <c r="AJ362" s="43"/>
      <c r="AK362" s="43">
        <v>0</v>
      </c>
      <c r="AL362" s="43"/>
      <c r="AM362" s="43"/>
      <c r="AN362" s="43"/>
      <c r="AO362" s="43"/>
      <c r="AP362" s="43"/>
      <c r="AQ362" s="43">
        <v>0</v>
      </c>
      <c r="AR362" s="43"/>
      <c r="AS362" s="43"/>
      <c r="AT362" s="43"/>
      <c r="AU362" s="43"/>
      <c r="AV362" s="43"/>
      <c r="AW362" s="58"/>
      <c r="AX362" s="58"/>
      <c r="AY362" s="58"/>
      <c r="AZ362" s="58"/>
      <c r="BA362" s="58"/>
      <c r="BB362" s="58"/>
      <c r="BC362" s="58"/>
      <c r="BD362" s="58"/>
      <c r="BE362" s="58"/>
      <c r="BF362" s="58"/>
      <c r="BG362" s="58"/>
      <c r="BH362" s="58"/>
      <c r="BI362" s="58"/>
      <c r="BJ362" s="58"/>
      <c r="BK362" s="58"/>
      <c r="BL362" s="58"/>
      <c r="CA362" s="35" t="s">
        <v>53</v>
      </c>
    </row>
    <row r="363" spans="1:79" s="35" customFormat="1" ht="12.75" customHeight="1" x14ac:dyDescent="0.25">
      <c r="A363" s="58">
        <v>2120</v>
      </c>
      <c r="B363" s="58"/>
      <c r="C363" s="58"/>
      <c r="D363" s="58"/>
      <c r="E363" s="58"/>
      <c r="F363" s="58"/>
      <c r="G363" s="47" t="s">
        <v>178</v>
      </c>
      <c r="H363" s="48"/>
      <c r="I363" s="48"/>
      <c r="J363" s="48"/>
      <c r="K363" s="48"/>
      <c r="L363" s="48"/>
      <c r="M363" s="48"/>
      <c r="N363" s="48"/>
      <c r="O363" s="48"/>
      <c r="P363" s="48"/>
      <c r="Q363" s="48"/>
      <c r="R363" s="48"/>
      <c r="S363" s="49"/>
      <c r="T363" s="43">
        <v>0</v>
      </c>
      <c r="U363" s="43"/>
      <c r="V363" s="43"/>
      <c r="W363" s="43"/>
      <c r="X363" s="43"/>
      <c r="Y363" s="43"/>
      <c r="Z363" s="43">
        <v>8574662</v>
      </c>
      <c r="AA363" s="43"/>
      <c r="AB363" s="43"/>
      <c r="AC363" s="43"/>
      <c r="AD363" s="43"/>
      <c r="AE363" s="43">
        <v>0</v>
      </c>
      <c r="AF363" s="43"/>
      <c r="AG363" s="43"/>
      <c r="AH363" s="43"/>
      <c r="AI363" s="43"/>
      <c r="AJ363" s="43"/>
      <c r="AK363" s="43">
        <v>0</v>
      </c>
      <c r="AL363" s="43"/>
      <c r="AM363" s="43"/>
      <c r="AN363" s="43"/>
      <c r="AO363" s="43"/>
      <c r="AP363" s="43"/>
      <c r="AQ363" s="43">
        <v>0</v>
      </c>
      <c r="AR363" s="43"/>
      <c r="AS363" s="43"/>
      <c r="AT363" s="43"/>
      <c r="AU363" s="43"/>
      <c r="AV363" s="43"/>
      <c r="AW363" s="58"/>
      <c r="AX363" s="58"/>
      <c r="AY363" s="58"/>
      <c r="AZ363" s="58"/>
      <c r="BA363" s="58"/>
      <c r="BB363" s="58"/>
      <c r="BC363" s="58"/>
      <c r="BD363" s="58"/>
      <c r="BE363" s="58"/>
      <c r="BF363" s="58"/>
      <c r="BG363" s="58"/>
      <c r="BH363" s="58"/>
      <c r="BI363" s="58"/>
      <c r="BJ363" s="58"/>
      <c r="BK363" s="58"/>
      <c r="BL363" s="58"/>
    </row>
    <row r="364" spans="1:79" s="35" customFormat="1" ht="25" customHeight="1" x14ac:dyDescent="0.25">
      <c r="A364" s="58">
        <v>2210</v>
      </c>
      <c r="B364" s="58"/>
      <c r="C364" s="58"/>
      <c r="D364" s="58"/>
      <c r="E364" s="58"/>
      <c r="F364" s="58"/>
      <c r="G364" s="47" t="s">
        <v>179</v>
      </c>
      <c r="H364" s="48"/>
      <c r="I364" s="48"/>
      <c r="J364" s="48"/>
      <c r="K364" s="48"/>
      <c r="L364" s="48"/>
      <c r="M364" s="48"/>
      <c r="N364" s="48"/>
      <c r="O364" s="48"/>
      <c r="P364" s="48"/>
      <c r="Q364" s="48"/>
      <c r="R364" s="48"/>
      <c r="S364" s="49"/>
      <c r="T364" s="43">
        <v>0</v>
      </c>
      <c r="U364" s="43"/>
      <c r="V364" s="43"/>
      <c r="W364" s="43"/>
      <c r="X364" s="43"/>
      <c r="Y364" s="43"/>
      <c r="Z364" s="43">
        <v>1182139.8900000001</v>
      </c>
      <c r="AA364" s="43"/>
      <c r="AB364" s="43"/>
      <c r="AC364" s="43"/>
      <c r="AD364" s="43"/>
      <c r="AE364" s="43">
        <v>0</v>
      </c>
      <c r="AF364" s="43"/>
      <c r="AG364" s="43"/>
      <c r="AH364" s="43"/>
      <c r="AI364" s="43"/>
      <c r="AJ364" s="43"/>
      <c r="AK364" s="43">
        <v>0</v>
      </c>
      <c r="AL364" s="43"/>
      <c r="AM364" s="43"/>
      <c r="AN364" s="43"/>
      <c r="AO364" s="43"/>
      <c r="AP364" s="43"/>
      <c r="AQ364" s="43">
        <v>0</v>
      </c>
      <c r="AR364" s="43"/>
      <c r="AS364" s="43"/>
      <c r="AT364" s="43"/>
      <c r="AU364" s="43"/>
      <c r="AV364" s="43"/>
      <c r="AW364" s="58"/>
      <c r="AX364" s="58"/>
      <c r="AY364" s="58"/>
      <c r="AZ364" s="58"/>
      <c r="BA364" s="58"/>
      <c r="BB364" s="58"/>
      <c r="BC364" s="58"/>
      <c r="BD364" s="58"/>
      <c r="BE364" s="58"/>
      <c r="BF364" s="58"/>
      <c r="BG364" s="58"/>
      <c r="BH364" s="58"/>
      <c r="BI364" s="58"/>
      <c r="BJ364" s="58"/>
      <c r="BK364" s="58"/>
      <c r="BL364" s="58"/>
    </row>
    <row r="365" spans="1:79" s="35" customFormat="1" ht="25" customHeight="1" x14ac:dyDescent="0.25">
      <c r="A365" s="58">
        <v>2220</v>
      </c>
      <c r="B365" s="58"/>
      <c r="C365" s="58"/>
      <c r="D365" s="58"/>
      <c r="E365" s="58"/>
      <c r="F365" s="58"/>
      <c r="G365" s="47" t="s">
        <v>256</v>
      </c>
      <c r="H365" s="48"/>
      <c r="I365" s="48"/>
      <c r="J365" s="48"/>
      <c r="K365" s="48"/>
      <c r="L365" s="48"/>
      <c r="M365" s="48"/>
      <c r="N365" s="48"/>
      <c r="O365" s="48"/>
      <c r="P365" s="48"/>
      <c r="Q365" s="48"/>
      <c r="R365" s="48"/>
      <c r="S365" s="49"/>
      <c r="T365" s="43">
        <v>0</v>
      </c>
      <c r="U365" s="43"/>
      <c r="V365" s="43"/>
      <c r="W365" s="43"/>
      <c r="X365" s="43"/>
      <c r="Y365" s="43"/>
      <c r="Z365" s="43">
        <v>22209.75</v>
      </c>
      <c r="AA365" s="43"/>
      <c r="AB365" s="43"/>
      <c r="AC365" s="43"/>
      <c r="AD365" s="43"/>
      <c r="AE365" s="43">
        <v>0</v>
      </c>
      <c r="AF365" s="43"/>
      <c r="AG365" s="43"/>
      <c r="AH365" s="43"/>
      <c r="AI365" s="43"/>
      <c r="AJ365" s="43"/>
      <c r="AK365" s="43">
        <v>0</v>
      </c>
      <c r="AL365" s="43"/>
      <c r="AM365" s="43"/>
      <c r="AN365" s="43"/>
      <c r="AO365" s="43"/>
      <c r="AP365" s="43"/>
      <c r="AQ365" s="43">
        <v>0</v>
      </c>
      <c r="AR365" s="43"/>
      <c r="AS365" s="43"/>
      <c r="AT365" s="43"/>
      <c r="AU365" s="43"/>
      <c r="AV365" s="43"/>
      <c r="AW365" s="58"/>
      <c r="AX365" s="58"/>
      <c r="AY365" s="58"/>
      <c r="AZ365" s="58"/>
      <c r="BA365" s="58"/>
      <c r="BB365" s="58"/>
      <c r="BC365" s="58"/>
      <c r="BD365" s="58"/>
      <c r="BE365" s="58"/>
      <c r="BF365" s="58"/>
      <c r="BG365" s="58"/>
      <c r="BH365" s="58"/>
      <c r="BI365" s="58"/>
      <c r="BJ365" s="58"/>
      <c r="BK365" s="58"/>
      <c r="BL365" s="58"/>
    </row>
    <row r="366" spans="1:79" s="35" customFormat="1" ht="12.75" customHeight="1" x14ac:dyDescent="0.25">
      <c r="A366" s="58">
        <v>2240</v>
      </c>
      <c r="B366" s="58"/>
      <c r="C366" s="58"/>
      <c r="D366" s="58"/>
      <c r="E366" s="58"/>
      <c r="F366" s="58"/>
      <c r="G366" s="47" t="s">
        <v>180</v>
      </c>
      <c r="H366" s="48"/>
      <c r="I366" s="48"/>
      <c r="J366" s="48"/>
      <c r="K366" s="48"/>
      <c r="L366" s="48"/>
      <c r="M366" s="48"/>
      <c r="N366" s="48"/>
      <c r="O366" s="48"/>
      <c r="P366" s="48"/>
      <c r="Q366" s="48"/>
      <c r="R366" s="48"/>
      <c r="S366" s="49"/>
      <c r="T366" s="43">
        <v>0</v>
      </c>
      <c r="U366" s="43"/>
      <c r="V366" s="43"/>
      <c r="W366" s="43"/>
      <c r="X366" s="43"/>
      <c r="Y366" s="43"/>
      <c r="Z366" s="43">
        <v>2394848.62</v>
      </c>
      <c r="AA366" s="43"/>
      <c r="AB366" s="43"/>
      <c r="AC366" s="43"/>
      <c r="AD366" s="43"/>
      <c r="AE366" s="43">
        <v>0</v>
      </c>
      <c r="AF366" s="43"/>
      <c r="AG366" s="43"/>
      <c r="AH366" s="43"/>
      <c r="AI366" s="43"/>
      <c r="AJ366" s="43"/>
      <c r="AK366" s="43">
        <v>0</v>
      </c>
      <c r="AL366" s="43"/>
      <c r="AM366" s="43"/>
      <c r="AN366" s="43"/>
      <c r="AO366" s="43"/>
      <c r="AP366" s="43"/>
      <c r="AQ366" s="43">
        <v>0</v>
      </c>
      <c r="AR366" s="43"/>
      <c r="AS366" s="43"/>
      <c r="AT366" s="43"/>
      <c r="AU366" s="43"/>
      <c r="AV366" s="43"/>
      <c r="AW366" s="58"/>
      <c r="AX366" s="58"/>
      <c r="AY366" s="58"/>
      <c r="AZ366" s="58"/>
      <c r="BA366" s="58"/>
      <c r="BB366" s="58"/>
      <c r="BC366" s="58"/>
      <c r="BD366" s="58"/>
      <c r="BE366" s="58"/>
      <c r="BF366" s="58"/>
      <c r="BG366" s="58"/>
      <c r="BH366" s="58"/>
      <c r="BI366" s="58"/>
      <c r="BJ366" s="58"/>
      <c r="BK366" s="58"/>
      <c r="BL366" s="58"/>
    </row>
    <row r="367" spans="1:79" s="35" customFormat="1" ht="12.75" customHeight="1" x14ac:dyDescent="0.25">
      <c r="A367" s="58">
        <v>2250</v>
      </c>
      <c r="B367" s="58"/>
      <c r="C367" s="58"/>
      <c r="D367" s="58"/>
      <c r="E367" s="58"/>
      <c r="F367" s="58"/>
      <c r="G367" s="47" t="s">
        <v>258</v>
      </c>
      <c r="H367" s="48"/>
      <c r="I367" s="48"/>
      <c r="J367" s="48"/>
      <c r="K367" s="48"/>
      <c r="L367" s="48"/>
      <c r="M367" s="48"/>
      <c r="N367" s="48"/>
      <c r="O367" s="48"/>
      <c r="P367" s="48"/>
      <c r="Q367" s="48"/>
      <c r="R367" s="48"/>
      <c r="S367" s="49"/>
      <c r="T367" s="43">
        <v>0</v>
      </c>
      <c r="U367" s="43"/>
      <c r="V367" s="43"/>
      <c r="W367" s="43"/>
      <c r="X367" s="43"/>
      <c r="Y367" s="43"/>
      <c r="Z367" s="43">
        <v>63130.080000000002</v>
      </c>
      <c r="AA367" s="43"/>
      <c r="AB367" s="43"/>
      <c r="AC367" s="43"/>
      <c r="AD367" s="43"/>
      <c r="AE367" s="43">
        <v>0</v>
      </c>
      <c r="AF367" s="43"/>
      <c r="AG367" s="43"/>
      <c r="AH367" s="43"/>
      <c r="AI367" s="43"/>
      <c r="AJ367" s="43"/>
      <c r="AK367" s="43">
        <v>0</v>
      </c>
      <c r="AL367" s="43"/>
      <c r="AM367" s="43"/>
      <c r="AN367" s="43"/>
      <c r="AO367" s="43"/>
      <c r="AP367" s="43"/>
      <c r="AQ367" s="43">
        <v>0</v>
      </c>
      <c r="AR367" s="43"/>
      <c r="AS367" s="43"/>
      <c r="AT367" s="43"/>
      <c r="AU367" s="43"/>
      <c r="AV367" s="43"/>
      <c r="AW367" s="58"/>
      <c r="AX367" s="58"/>
      <c r="AY367" s="58"/>
      <c r="AZ367" s="58"/>
      <c r="BA367" s="58"/>
      <c r="BB367" s="58"/>
      <c r="BC367" s="58"/>
      <c r="BD367" s="58"/>
      <c r="BE367" s="58"/>
      <c r="BF367" s="58"/>
      <c r="BG367" s="58"/>
      <c r="BH367" s="58"/>
      <c r="BI367" s="58"/>
      <c r="BJ367" s="58"/>
      <c r="BK367" s="58"/>
      <c r="BL367" s="58"/>
    </row>
    <row r="368" spans="1:79" s="35" customFormat="1" ht="12.75" customHeight="1" x14ac:dyDescent="0.25">
      <c r="A368" s="58">
        <v>2271</v>
      </c>
      <c r="B368" s="58"/>
      <c r="C368" s="58"/>
      <c r="D368" s="58"/>
      <c r="E368" s="58"/>
      <c r="F368" s="58"/>
      <c r="G368" s="47" t="s">
        <v>181</v>
      </c>
      <c r="H368" s="48"/>
      <c r="I368" s="48"/>
      <c r="J368" s="48"/>
      <c r="K368" s="48"/>
      <c r="L368" s="48"/>
      <c r="M368" s="48"/>
      <c r="N368" s="48"/>
      <c r="O368" s="48"/>
      <c r="P368" s="48"/>
      <c r="Q368" s="48"/>
      <c r="R368" s="48"/>
      <c r="S368" s="49"/>
      <c r="T368" s="43">
        <v>0</v>
      </c>
      <c r="U368" s="43"/>
      <c r="V368" s="43"/>
      <c r="W368" s="43"/>
      <c r="X368" s="43"/>
      <c r="Y368" s="43"/>
      <c r="Z368" s="43">
        <v>1358529.1</v>
      </c>
      <c r="AA368" s="43"/>
      <c r="AB368" s="43"/>
      <c r="AC368" s="43"/>
      <c r="AD368" s="43"/>
      <c r="AE368" s="43">
        <v>0</v>
      </c>
      <c r="AF368" s="43"/>
      <c r="AG368" s="43"/>
      <c r="AH368" s="43"/>
      <c r="AI368" s="43"/>
      <c r="AJ368" s="43"/>
      <c r="AK368" s="43">
        <v>0</v>
      </c>
      <c r="AL368" s="43"/>
      <c r="AM368" s="43"/>
      <c r="AN368" s="43"/>
      <c r="AO368" s="43"/>
      <c r="AP368" s="43"/>
      <c r="AQ368" s="43">
        <v>0</v>
      </c>
      <c r="AR368" s="43"/>
      <c r="AS368" s="43"/>
      <c r="AT368" s="43"/>
      <c r="AU368" s="43"/>
      <c r="AV368" s="43"/>
      <c r="AW368" s="58"/>
      <c r="AX368" s="58"/>
      <c r="AY368" s="58"/>
      <c r="AZ368" s="58"/>
      <c r="BA368" s="58"/>
      <c r="BB368" s="58"/>
      <c r="BC368" s="58"/>
      <c r="BD368" s="58"/>
      <c r="BE368" s="58"/>
      <c r="BF368" s="58"/>
      <c r="BG368" s="58"/>
      <c r="BH368" s="58"/>
      <c r="BI368" s="58"/>
      <c r="BJ368" s="58"/>
      <c r="BK368" s="58"/>
      <c r="BL368" s="58"/>
    </row>
    <row r="369" spans="1:64" s="35" customFormat="1" ht="25" customHeight="1" x14ac:dyDescent="0.25">
      <c r="A369" s="58">
        <v>2272</v>
      </c>
      <c r="B369" s="58"/>
      <c r="C369" s="58"/>
      <c r="D369" s="58"/>
      <c r="E369" s="58"/>
      <c r="F369" s="58"/>
      <c r="G369" s="47" t="s">
        <v>182</v>
      </c>
      <c r="H369" s="48"/>
      <c r="I369" s="48"/>
      <c r="J369" s="48"/>
      <c r="K369" s="48"/>
      <c r="L369" s="48"/>
      <c r="M369" s="48"/>
      <c r="N369" s="48"/>
      <c r="O369" s="48"/>
      <c r="P369" s="48"/>
      <c r="Q369" s="48"/>
      <c r="R369" s="48"/>
      <c r="S369" s="49"/>
      <c r="T369" s="43">
        <v>0</v>
      </c>
      <c r="U369" s="43"/>
      <c r="V369" s="43"/>
      <c r="W369" s="43"/>
      <c r="X369" s="43"/>
      <c r="Y369" s="43"/>
      <c r="Z369" s="43">
        <v>98408.63</v>
      </c>
      <c r="AA369" s="43"/>
      <c r="AB369" s="43"/>
      <c r="AC369" s="43"/>
      <c r="AD369" s="43"/>
      <c r="AE369" s="43">
        <v>0</v>
      </c>
      <c r="AF369" s="43"/>
      <c r="AG369" s="43"/>
      <c r="AH369" s="43"/>
      <c r="AI369" s="43"/>
      <c r="AJ369" s="43"/>
      <c r="AK369" s="43">
        <v>0</v>
      </c>
      <c r="AL369" s="43"/>
      <c r="AM369" s="43"/>
      <c r="AN369" s="43"/>
      <c r="AO369" s="43"/>
      <c r="AP369" s="43"/>
      <c r="AQ369" s="43">
        <v>0</v>
      </c>
      <c r="AR369" s="43"/>
      <c r="AS369" s="43"/>
      <c r="AT369" s="43"/>
      <c r="AU369" s="43"/>
      <c r="AV369" s="43"/>
      <c r="AW369" s="58"/>
      <c r="AX369" s="58"/>
      <c r="AY369" s="58"/>
      <c r="AZ369" s="58"/>
      <c r="BA369" s="58"/>
      <c r="BB369" s="58"/>
      <c r="BC369" s="58"/>
      <c r="BD369" s="58"/>
      <c r="BE369" s="58"/>
      <c r="BF369" s="58"/>
      <c r="BG369" s="58"/>
      <c r="BH369" s="58"/>
      <c r="BI369" s="58"/>
      <c r="BJ369" s="58"/>
      <c r="BK369" s="58"/>
      <c r="BL369" s="58"/>
    </row>
    <row r="370" spans="1:64" s="35" customFormat="1" ht="12.75" customHeight="1" x14ac:dyDescent="0.25">
      <c r="A370" s="58">
        <v>2273</v>
      </c>
      <c r="B370" s="58"/>
      <c r="C370" s="58"/>
      <c r="D370" s="58"/>
      <c r="E370" s="58"/>
      <c r="F370" s="58"/>
      <c r="G370" s="47" t="s">
        <v>183</v>
      </c>
      <c r="H370" s="48"/>
      <c r="I370" s="48"/>
      <c r="J370" s="48"/>
      <c r="K370" s="48"/>
      <c r="L370" s="48"/>
      <c r="M370" s="48"/>
      <c r="N370" s="48"/>
      <c r="O370" s="48"/>
      <c r="P370" s="48"/>
      <c r="Q370" s="48"/>
      <c r="R370" s="48"/>
      <c r="S370" s="49"/>
      <c r="T370" s="43">
        <v>0</v>
      </c>
      <c r="U370" s="43"/>
      <c r="V370" s="43"/>
      <c r="W370" s="43"/>
      <c r="X370" s="43"/>
      <c r="Y370" s="43"/>
      <c r="Z370" s="43">
        <v>1096915.02</v>
      </c>
      <c r="AA370" s="43"/>
      <c r="AB370" s="43"/>
      <c r="AC370" s="43"/>
      <c r="AD370" s="43"/>
      <c r="AE370" s="43">
        <v>0</v>
      </c>
      <c r="AF370" s="43"/>
      <c r="AG370" s="43"/>
      <c r="AH370" s="43"/>
      <c r="AI370" s="43"/>
      <c r="AJ370" s="43"/>
      <c r="AK370" s="43">
        <v>0</v>
      </c>
      <c r="AL370" s="43"/>
      <c r="AM370" s="43"/>
      <c r="AN370" s="43"/>
      <c r="AO370" s="43"/>
      <c r="AP370" s="43"/>
      <c r="AQ370" s="43">
        <v>0</v>
      </c>
      <c r="AR370" s="43"/>
      <c r="AS370" s="43"/>
      <c r="AT370" s="43"/>
      <c r="AU370" s="43"/>
      <c r="AV370" s="43"/>
      <c r="AW370" s="58"/>
      <c r="AX370" s="58"/>
      <c r="AY370" s="58"/>
      <c r="AZ370" s="58"/>
      <c r="BA370" s="58"/>
      <c r="BB370" s="58"/>
      <c r="BC370" s="58"/>
      <c r="BD370" s="58"/>
      <c r="BE370" s="58"/>
      <c r="BF370" s="58"/>
      <c r="BG370" s="58"/>
      <c r="BH370" s="58"/>
      <c r="BI370" s="58"/>
      <c r="BJ370" s="58"/>
      <c r="BK370" s="58"/>
      <c r="BL370" s="58"/>
    </row>
    <row r="371" spans="1:64" s="35" customFormat="1" ht="12.75" customHeight="1" x14ac:dyDescent="0.25">
      <c r="A371" s="58">
        <v>2274</v>
      </c>
      <c r="B371" s="58"/>
      <c r="C371" s="58"/>
      <c r="D371" s="58"/>
      <c r="E371" s="58"/>
      <c r="F371" s="58"/>
      <c r="G371" s="47" t="s">
        <v>259</v>
      </c>
      <c r="H371" s="48"/>
      <c r="I371" s="48"/>
      <c r="J371" s="48"/>
      <c r="K371" s="48"/>
      <c r="L371" s="48"/>
      <c r="M371" s="48"/>
      <c r="N371" s="48"/>
      <c r="O371" s="48"/>
      <c r="P371" s="48"/>
      <c r="Q371" s="48"/>
      <c r="R371" s="48"/>
      <c r="S371" s="49"/>
      <c r="T371" s="43">
        <v>0</v>
      </c>
      <c r="U371" s="43"/>
      <c r="V371" s="43"/>
      <c r="W371" s="43"/>
      <c r="X371" s="43"/>
      <c r="Y371" s="43"/>
      <c r="Z371" s="43">
        <v>641984.1</v>
      </c>
      <c r="AA371" s="43"/>
      <c r="AB371" s="43"/>
      <c r="AC371" s="43"/>
      <c r="AD371" s="43"/>
      <c r="AE371" s="43">
        <v>0</v>
      </c>
      <c r="AF371" s="43"/>
      <c r="AG371" s="43"/>
      <c r="AH371" s="43"/>
      <c r="AI371" s="43"/>
      <c r="AJ371" s="43"/>
      <c r="AK371" s="43">
        <v>0</v>
      </c>
      <c r="AL371" s="43"/>
      <c r="AM371" s="43"/>
      <c r="AN371" s="43"/>
      <c r="AO371" s="43"/>
      <c r="AP371" s="43"/>
      <c r="AQ371" s="43">
        <v>0</v>
      </c>
      <c r="AR371" s="43"/>
      <c r="AS371" s="43"/>
      <c r="AT371" s="43"/>
      <c r="AU371" s="43"/>
      <c r="AV371" s="43"/>
      <c r="AW371" s="58"/>
      <c r="AX371" s="58"/>
      <c r="AY371" s="58"/>
      <c r="AZ371" s="58"/>
      <c r="BA371" s="58"/>
      <c r="BB371" s="58"/>
      <c r="BC371" s="58"/>
      <c r="BD371" s="58"/>
      <c r="BE371" s="58"/>
      <c r="BF371" s="58"/>
      <c r="BG371" s="58"/>
      <c r="BH371" s="58"/>
      <c r="BI371" s="58"/>
      <c r="BJ371" s="58"/>
      <c r="BK371" s="58"/>
      <c r="BL371" s="58"/>
    </row>
    <row r="372" spans="1:64" s="35" customFormat="1" ht="25" customHeight="1" x14ac:dyDescent="0.25">
      <c r="A372" s="58">
        <v>2275</v>
      </c>
      <c r="B372" s="58"/>
      <c r="C372" s="58"/>
      <c r="D372" s="58"/>
      <c r="E372" s="58"/>
      <c r="F372" s="58"/>
      <c r="G372" s="47" t="s">
        <v>184</v>
      </c>
      <c r="H372" s="48"/>
      <c r="I372" s="48"/>
      <c r="J372" s="48"/>
      <c r="K372" s="48"/>
      <c r="L372" s="48"/>
      <c r="M372" s="48"/>
      <c r="N372" s="48"/>
      <c r="O372" s="48"/>
      <c r="P372" s="48"/>
      <c r="Q372" s="48"/>
      <c r="R372" s="48"/>
      <c r="S372" s="49"/>
      <c r="T372" s="43">
        <v>0</v>
      </c>
      <c r="U372" s="43"/>
      <c r="V372" s="43"/>
      <c r="W372" s="43"/>
      <c r="X372" s="43"/>
      <c r="Y372" s="43"/>
      <c r="Z372" s="43">
        <v>11121.6</v>
      </c>
      <c r="AA372" s="43"/>
      <c r="AB372" s="43"/>
      <c r="AC372" s="43"/>
      <c r="AD372" s="43"/>
      <c r="AE372" s="43">
        <v>0</v>
      </c>
      <c r="AF372" s="43"/>
      <c r="AG372" s="43"/>
      <c r="AH372" s="43"/>
      <c r="AI372" s="43"/>
      <c r="AJ372" s="43"/>
      <c r="AK372" s="43">
        <v>0</v>
      </c>
      <c r="AL372" s="43"/>
      <c r="AM372" s="43"/>
      <c r="AN372" s="43"/>
      <c r="AO372" s="43"/>
      <c r="AP372" s="43"/>
      <c r="AQ372" s="43">
        <v>0</v>
      </c>
      <c r="AR372" s="43"/>
      <c r="AS372" s="43"/>
      <c r="AT372" s="43"/>
      <c r="AU372" s="43"/>
      <c r="AV372" s="43"/>
      <c r="AW372" s="58"/>
      <c r="AX372" s="58"/>
      <c r="AY372" s="58"/>
      <c r="AZ372" s="58"/>
      <c r="BA372" s="58"/>
      <c r="BB372" s="58"/>
      <c r="BC372" s="58"/>
      <c r="BD372" s="58"/>
      <c r="BE372" s="58"/>
      <c r="BF372" s="58"/>
      <c r="BG372" s="58"/>
      <c r="BH372" s="58"/>
      <c r="BI372" s="58"/>
      <c r="BJ372" s="58"/>
      <c r="BK372" s="58"/>
      <c r="BL372" s="58"/>
    </row>
    <row r="373" spans="1:64" s="35" customFormat="1" ht="37.5" customHeight="1" x14ac:dyDescent="0.25">
      <c r="A373" s="58">
        <v>2282</v>
      </c>
      <c r="B373" s="58"/>
      <c r="C373" s="58"/>
      <c r="D373" s="58"/>
      <c r="E373" s="58"/>
      <c r="F373" s="58"/>
      <c r="G373" s="47" t="s">
        <v>185</v>
      </c>
      <c r="H373" s="48"/>
      <c r="I373" s="48"/>
      <c r="J373" s="48"/>
      <c r="K373" s="48"/>
      <c r="L373" s="48"/>
      <c r="M373" s="48"/>
      <c r="N373" s="48"/>
      <c r="O373" s="48"/>
      <c r="P373" s="48"/>
      <c r="Q373" s="48"/>
      <c r="R373" s="48"/>
      <c r="S373" s="49"/>
      <c r="T373" s="43">
        <v>0</v>
      </c>
      <c r="U373" s="43"/>
      <c r="V373" s="43"/>
      <c r="W373" s="43"/>
      <c r="X373" s="43"/>
      <c r="Y373" s="43"/>
      <c r="Z373" s="43">
        <v>7646</v>
      </c>
      <c r="AA373" s="43"/>
      <c r="AB373" s="43"/>
      <c r="AC373" s="43"/>
      <c r="AD373" s="43"/>
      <c r="AE373" s="43">
        <v>0</v>
      </c>
      <c r="AF373" s="43"/>
      <c r="AG373" s="43"/>
      <c r="AH373" s="43"/>
      <c r="AI373" s="43"/>
      <c r="AJ373" s="43"/>
      <c r="AK373" s="43">
        <v>0</v>
      </c>
      <c r="AL373" s="43"/>
      <c r="AM373" s="43"/>
      <c r="AN373" s="43"/>
      <c r="AO373" s="43"/>
      <c r="AP373" s="43"/>
      <c r="AQ373" s="43">
        <v>0</v>
      </c>
      <c r="AR373" s="43"/>
      <c r="AS373" s="43"/>
      <c r="AT373" s="43"/>
      <c r="AU373" s="43"/>
      <c r="AV373" s="43"/>
      <c r="AW373" s="58"/>
      <c r="AX373" s="58"/>
      <c r="AY373" s="58"/>
      <c r="AZ373" s="58"/>
      <c r="BA373" s="58"/>
      <c r="BB373" s="58"/>
      <c r="BC373" s="58"/>
      <c r="BD373" s="58"/>
      <c r="BE373" s="58"/>
      <c r="BF373" s="58"/>
      <c r="BG373" s="58"/>
      <c r="BH373" s="58"/>
      <c r="BI373" s="58"/>
      <c r="BJ373" s="58"/>
      <c r="BK373" s="58"/>
      <c r="BL373" s="58"/>
    </row>
    <row r="374" spans="1:64" s="35" customFormat="1" ht="12.75" customHeight="1" x14ac:dyDescent="0.25">
      <c r="A374" s="58">
        <v>2730</v>
      </c>
      <c r="B374" s="58"/>
      <c r="C374" s="58"/>
      <c r="D374" s="58"/>
      <c r="E374" s="58"/>
      <c r="F374" s="58"/>
      <c r="G374" s="47" t="s">
        <v>251</v>
      </c>
      <c r="H374" s="48"/>
      <c r="I374" s="48"/>
      <c r="J374" s="48"/>
      <c r="K374" s="48"/>
      <c r="L374" s="48"/>
      <c r="M374" s="48"/>
      <c r="N374" s="48"/>
      <c r="O374" s="48"/>
      <c r="P374" s="48"/>
      <c r="Q374" s="48"/>
      <c r="R374" s="48"/>
      <c r="S374" s="49"/>
      <c r="T374" s="43">
        <v>0</v>
      </c>
      <c r="U374" s="43"/>
      <c r="V374" s="43"/>
      <c r="W374" s="43"/>
      <c r="X374" s="43"/>
      <c r="Y374" s="43"/>
      <c r="Z374" s="43">
        <v>2700</v>
      </c>
      <c r="AA374" s="43"/>
      <c r="AB374" s="43"/>
      <c r="AC374" s="43"/>
      <c r="AD374" s="43"/>
      <c r="AE374" s="43">
        <v>0</v>
      </c>
      <c r="AF374" s="43"/>
      <c r="AG374" s="43"/>
      <c r="AH374" s="43"/>
      <c r="AI374" s="43"/>
      <c r="AJ374" s="43"/>
      <c r="AK374" s="43">
        <v>0</v>
      </c>
      <c r="AL374" s="43"/>
      <c r="AM374" s="43"/>
      <c r="AN374" s="43"/>
      <c r="AO374" s="43"/>
      <c r="AP374" s="43"/>
      <c r="AQ374" s="43">
        <v>0</v>
      </c>
      <c r="AR374" s="43"/>
      <c r="AS374" s="43"/>
      <c r="AT374" s="43"/>
      <c r="AU374" s="43"/>
      <c r="AV374" s="43"/>
      <c r="AW374" s="58"/>
      <c r="AX374" s="58"/>
      <c r="AY374" s="58"/>
      <c r="AZ374" s="58"/>
      <c r="BA374" s="58"/>
      <c r="BB374" s="58"/>
      <c r="BC374" s="58"/>
      <c r="BD374" s="58"/>
      <c r="BE374" s="58"/>
      <c r="BF374" s="58"/>
      <c r="BG374" s="58"/>
      <c r="BH374" s="58"/>
      <c r="BI374" s="58"/>
      <c r="BJ374" s="58"/>
      <c r="BK374" s="58"/>
      <c r="BL374" s="58"/>
    </row>
    <row r="375" spans="1:64" s="35" customFormat="1" ht="12.75" customHeight="1" x14ac:dyDescent="0.25">
      <c r="A375" s="58">
        <v>2800</v>
      </c>
      <c r="B375" s="58"/>
      <c r="C375" s="58"/>
      <c r="D375" s="58"/>
      <c r="E375" s="58"/>
      <c r="F375" s="58"/>
      <c r="G375" s="47" t="s">
        <v>186</v>
      </c>
      <c r="H375" s="48"/>
      <c r="I375" s="48"/>
      <c r="J375" s="48"/>
      <c r="K375" s="48"/>
      <c r="L375" s="48"/>
      <c r="M375" s="48"/>
      <c r="N375" s="48"/>
      <c r="O375" s="48"/>
      <c r="P375" s="48"/>
      <c r="Q375" s="48"/>
      <c r="R375" s="48"/>
      <c r="S375" s="49"/>
      <c r="T375" s="43">
        <v>0</v>
      </c>
      <c r="U375" s="43"/>
      <c r="V375" s="43"/>
      <c r="W375" s="43"/>
      <c r="X375" s="43"/>
      <c r="Y375" s="43"/>
      <c r="Z375" s="43">
        <v>47.15</v>
      </c>
      <c r="AA375" s="43"/>
      <c r="AB375" s="43"/>
      <c r="AC375" s="43"/>
      <c r="AD375" s="43"/>
      <c r="AE375" s="43">
        <v>0</v>
      </c>
      <c r="AF375" s="43"/>
      <c r="AG375" s="43"/>
      <c r="AH375" s="43"/>
      <c r="AI375" s="43"/>
      <c r="AJ375" s="43"/>
      <c r="AK375" s="43">
        <v>0</v>
      </c>
      <c r="AL375" s="43"/>
      <c r="AM375" s="43"/>
      <c r="AN375" s="43"/>
      <c r="AO375" s="43"/>
      <c r="AP375" s="43"/>
      <c r="AQ375" s="43">
        <v>0</v>
      </c>
      <c r="AR375" s="43"/>
      <c r="AS375" s="43"/>
      <c r="AT375" s="43"/>
      <c r="AU375" s="43"/>
      <c r="AV375" s="43"/>
      <c r="AW375" s="58"/>
      <c r="AX375" s="58"/>
      <c r="AY375" s="58"/>
      <c r="AZ375" s="58"/>
      <c r="BA375" s="58"/>
      <c r="BB375" s="58"/>
      <c r="BC375" s="58"/>
      <c r="BD375" s="58"/>
      <c r="BE375" s="58"/>
      <c r="BF375" s="58"/>
      <c r="BG375" s="58"/>
      <c r="BH375" s="58"/>
      <c r="BI375" s="58"/>
      <c r="BJ375" s="58"/>
      <c r="BK375" s="58"/>
      <c r="BL375" s="58"/>
    </row>
    <row r="376" spans="1:64" s="32" customFormat="1" ht="12.75" customHeight="1" x14ac:dyDescent="0.25">
      <c r="A376" s="59"/>
      <c r="B376" s="59"/>
      <c r="C376" s="59"/>
      <c r="D376" s="59"/>
      <c r="E376" s="59"/>
      <c r="F376" s="59"/>
      <c r="G376" s="60" t="s">
        <v>145</v>
      </c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2"/>
      <c r="T376" s="63">
        <v>0</v>
      </c>
      <c r="U376" s="63"/>
      <c r="V376" s="63"/>
      <c r="W376" s="63"/>
      <c r="X376" s="63"/>
      <c r="Y376" s="63"/>
      <c r="Z376" s="64">
        <v>56083926.940000005</v>
      </c>
      <c r="AA376" s="64"/>
      <c r="AB376" s="64"/>
      <c r="AC376" s="64"/>
      <c r="AD376" s="64"/>
      <c r="AE376" s="64">
        <v>0</v>
      </c>
      <c r="AF376" s="64"/>
      <c r="AG376" s="64"/>
      <c r="AH376" s="64"/>
      <c r="AI376" s="64"/>
      <c r="AJ376" s="64"/>
      <c r="AK376" s="64">
        <v>0</v>
      </c>
      <c r="AL376" s="64"/>
      <c r="AM376" s="64"/>
      <c r="AN376" s="64"/>
      <c r="AO376" s="64"/>
      <c r="AP376" s="64"/>
      <c r="AQ376" s="64">
        <v>0</v>
      </c>
      <c r="AR376" s="64"/>
      <c r="AS376" s="64"/>
      <c r="AT376" s="64"/>
      <c r="AU376" s="64"/>
      <c r="AV376" s="64"/>
      <c r="AW376" s="57"/>
      <c r="AX376" s="57"/>
      <c r="AY376" s="57"/>
      <c r="AZ376" s="57"/>
      <c r="BA376" s="57"/>
      <c r="BB376" s="57"/>
      <c r="BC376" s="57"/>
      <c r="BD376" s="57"/>
      <c r="BE376" s="57"/>
      <c r="BF376" s="57"/>
      <c r="BG376" s="57"/>
      <c r="BH376" s="57"/>
      <c r="BI376" s="57"/>
      <c r="BJ376" s="57"/>
      <c r="BK376" s="57"/>
      <c r="BL376" s="57"/>
    </row>
    <row r="378" spans="1:64" ht="14.25" customHeight="1" x14ac:dyDescent="0.25">
      <c r="A378" s="115" t="s">
        <v>234</v>
      </c>
      <c r="B378" s="115"/>
      <c r="C378" s="115"/>
      <c r="D378" s="115"/>
      <c r="E378" s="115"/>
      <c r="F378" s="115"/>
      <c r="G378" s="115"/>
      <c r="H378" s="115"/>
      <c r="I378" s="115"/>
      <c r="J378" s="115"/>
      <c r="K378" s="115"/>
      <c r="L378" s="115"/>
      <c r="M378" s="115"/>
      <c r="N378" s="115"/>
      <c r="O378" s="115"/>
      <c r="P378" s="115"/>
      <c r="Q378" s="115"/>
      <c r="R378" s="115"/>
      <c r="S378" s="115"/>
      <c r="T378" s="115"/>
      <c r="U378" s="115"/>
      <c r="V378" s="115"/>
      <c r="W378" s="115"/>
      <c r="X378" s="115"/>
      <c r="Y378" s="115"/>
      <c r="Z378" s="115"/>
      <c r="AA378" s="115"/>
      <c r="AB378" s="115"/>
      <c r="AC378" s="115"/>
      <c r="AD378" s="115"/>
      <c r="AE378" s="115"/>
      <c r="AF378" s="115"/>
      <c r="AG378" s="115"/>
      <c r="AH378" s="115"/>
      <c r="AI378" s="115"/>
      <c r="AJ378" s="115"/>
      <c r="AK378" s="115"/>
      <c r="AL378" s="115"/>
      <c r="AM378" s="115"/>
      <c r="AN378" s="115"/>
      <c r="AO378" s="115"/>
      <c r="AP378" s="115"/>
      <c r="AQ378" s="115"/>
      <c r="AR378" s="115"/>
      <c r="AS378" s="115"/>
      <c r="AT378" s="115"/>
      <c r="AU378" s="115"/>
      <c r="AV378" s="115"/>
      <c r="AW378" s="115"/>
      <c r="AX378" s="115"/>
      <c r="AY378" s="115"/>
      <c r="AZ378" s="115"/>
      <c r="BA378" s="115"/>
      <c r="BB378" s="115"/>
      <c r="BC378" s="115"/>
      <c r="BD378" s="115"/>
      <c r="BE378" s="115"/>
      <c r="BF378" s="115"/>
      <c r="BG378" s="115"/>
      <c r="BH378" s="115"/>
      <c r="BI378" s="115"/>
      <c r="BJ378" s="115"/>
      <c r="BK378" s="115"/>
      <c r="BL378" s="115"/>
    </row>
    <row r="379" spans="1:64" ht="8" customHeight="1" x14ac:dyDescent="0.25">
      <c r="A379" s="147"/>
      <c r="B379" s="147"/>
      <c r="C379" s="147"/>
      <c r="D379" s="147"/>
      <c r="E379" s="147"/>
      <c r="F379" s="147"/>
      <c r="G379" s="147"/>
      <c r="H379" s="147"/>
      <c r="I379" s="147"/>
      <c r="J379" s="147"/>
      <c r="K379" s="147"/>
      <c r="L379" s="147"/>
      <c r="M379" s="147"/>
      <c r="N379" s="147"/>
      <c r="O379" s="147"/>
      <c r="P379" s="147"/>
      <c r="Q379" s="147"/>
      <c r="R379" s="147"/>
      <c r="S379" s="147"/>
      <c r="T379" s="147"/>
      <c r="U379" s="147"/>
      <c r="V379" s="147"/>
      <c r="W379" s="147"/>
      <c r="X379" s="147"/>
      <c r="Y379" s="147"/>
      <c r="Z379" s="147"/>
      <c r="AA379" s="147"/>
      <c r="AB379" s="147"/>
      <c r="AC379" s="147"/>
      <c r="AD379" s="147"/>
      <c r="AE379" s="147"/>
      <c r="AF379" s="147"/>
      <c r="AG379" s="147"/>
      <c r="AH379" s="147"/>
      <c r="AI379" s="147"/>
      <c r="AJ379" s="147"/>
      <c r="AK379" s="147"/>
      <c r="AL379" s="147"/>
      <c r="AM379" s="147"/>
      <c r="AN379" s="147"/>
      <c r="AO379" s="147"/>
      <c r="AP379" s="147"/>
      <c r="AQ379" s="147"/>
      <c r="AR379" s="147"/>
      <c r="AS379" s="147"/>
      <c r="AT379" s="147"/>
      <c r="AU379" s="147"/>
      <c r="AV379" s="147"/>
      <c r="AW379" s="147"/>
      <c r="AX379" s="147"/>
      <c r="AY379" s="147"/>
      <c r="AZ379" s="147"/>
      <c r="BA379" s="147"/>
      <c r="BB379" s="147"/>
      <c r="BC379" s="147"/>
      <c r="BD379" s="147"/>
      <c r="BE379" s="147"/>
      <c r="BF379" s="147"/>
      <c r="BG379" s="147"/>
      <c r="BH379" s="147"/>
      <c r="BI379" s="147"/>
      <c r="BJ379" s="147"/>
      <c r="BK379" s="147"/>
      <c r="BL379" s="147"/>
    </row>
    <row r="380" spans="1:64" ht="15" hidden="1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</row>
    <row r="381" spans="1:64" hidden="1" x14ac:dyDescent="0.25"/>
    <row r="382" spans="1:64" ht="14" x14ac:dyDescent="0.25">
      <c r="A382" s="115" t="s">
        <v>249</v>
      </c>
      <c r="B382" s="115"/>
      <c r="C382" s="115"/>
      <c r="D382" s="115"/>
      <c r="E382" s="115"/>
      <c r="F382" s="115"/>
      <c r="G382" s="115"/>
      <c r="H382" s="115"/>
      <c r="I382" s="115"/>
      <c r="J382" s="115"/>
      <c r="K382" s="115"/>
      <c r="L382" s="115"/>
      <c r="M382" s="115"/>
      <c r="N382" s="115"/>
      <c r="O382" s="115"/>
      <c r="P382" s="115"/>
      <c r="Q382" s="115"/>
      <c r="R382" s="115"/>
      <c r="S382" s="115"/>
      <c r="T382" s="115"/>
      <c r="U382" s="115"/>
      <c r="V382" s="115"/>
      <c r="W382" s="115"/>
      <c r="X382" s="115"/>
      <c r="Y382" s="115"/>
      <c r="Z382" s="115"/>
      <c r="AA382" s="115"/>
      <c r="AB382" s="115"/>
      <c r="AC382" s="115"/>
      <c r="AD382" s="115"/>
      <c r="AE382" s="115"/>
      <c r="AF382" s="115"/>
      <c r="AG382" s="115"/>
      <c r="AH382" s="115"/>
      <c r="AI382" s="115"/>
      <c r="AJ382" s="115"/>
      <c r="AK382" s="115"/>
      <c r="AL382" s="115"/>
      <c r="AM382" s="115"/>
      <c r="AN382" s="115"/>
      <c r="AO382" s="115"/>
      <c r="AP382" s="115"/>
      <c r="AQ382" s="115"/>
      <c r="AR382" s="115"/>
      <c r="AS382" s="115"/>
      <c r="AT382" s="115"/>
      <c r="AU382" s="115"/>
      <c r="AV382" s="115"/>
      <c r="AW382" s="115"/>
      <c r="AX382" s="115"/>
      <c r="AY382" s="115"/>
      <c r="AZ382" s="115"/>
      <c r="BA382" s="115"/>
      <c r="BB382" s="115"/>
      <c r="BC382" s="115"/>
      <c r="BD382" s="115"/>
      <c r="BE382" s="115"/>
      <c r="BF382" s="115"/>
      <c r="BG382" s="115"/>
      <c r="BH382" s="115"/>
      <c r="BI382" s="115"/>
      <c r="BJ382" s="115"/>
      <c r="BK382" s="115"/>
      <c r="BL382" s="115"/>
    </row>
    <row r="383" spans="1:64" ht="14" x14ac:dyDescent="0.25">
      <c r="A383" s="115" t="s">
        <v>222</v>
      </c>
      <c r="B383" s="115"/>
      <c r="C383" s="115"/>
      <c r="D383" s="115"/>
      <c r="E383" s="115"/>
      <c r="F383" s="115"/>
      <c r="G383" s="115"/>
      <c r="H383" s="115"/>
      <c r="I383" s="115"/>
      <c r="J383" s="115"/>
      <c r="K383" s="115"/>
      <c r="L383" s="115"/>
      <c r="M383" s="115"/>
      <c r="N383" s="115"/>
      <c r="O383" s="115"/>
      <c r="P383" s="115"/>
      <c r="Q383" s="115"/>
      <c r="R383" s="115"/>
      <c r="S383" s="115"/>
      <c r="T383" s="115"/>
      <c r="U383" s="115"/>
      <c r="V383" s="115"/>
      <c r="W383" s="115"/>
      <c r="X383" s="115"/>
      <c r="Y383" s="115"/>
      <c r="Z383" s="115"/>
      <c r="AA383" s="115"/>
      <c r="AB383" s="115"/>
      <c r="AC383" s="115"/>
      <c r="AD383" s="115"/>
      <c r="AE383" s="115"/>
      <c r="AF383" s="115"/>
      <c r="AG383" s="115"/>
      <c r="AH383" s="115"/>
      <c r="AI383" s="115"/>
      <c r="AJ383" s="115"/>
      <c r="AK383" s="115"/>
      <c r="AL383" s="115"/>
      <c r="AM383" s="115"/>
      <c r="AN383" s="115"/>
      <c r="AO383" s="115"/>
      <c r="AP383" s="115"/>
      <c r="AQ383" s="115"/>
      <c r="AR383" s="115"/>
      <c r="AS383" s="115"/>
      <c r="AT383" s="115"/>
      <c r="AU383" s="115"/>
      <c r="AV383" s="115"/>
      <c r="AW383" s="115"/>
      <c r="AX383" s="115"/>
      <c r="AY383" s="115"/>
      <c r="AZ383" s="115"/>
      <c r="BA383" s="115"/>
      <c r="BB383" s="115"/>
      <c r="BC383" s="115"/>
      <c r="BD383" s="115"/>
      <c r="BE383" s="115"/>
      <c r="BF383" s="115"/>
      <c r="BG383" s="115"/>
      <c r="BH383" s="115"/>
      <c r="BI383" s="115"/>
      <c r="BJ383" s="115"/>
      <c r="BK383" s="115"/>
      <c r="BL383" s="115"/>
    </row>
    <row r="384" spans="1:64" ht="15" customHeight="1" x14ac:dyDescent="0.25">
      <c r="A384" s="147"/>
      <c r="B384" s="147"/>
      <c r="C384" s="147"/>
      <c r="D384" s="147"/>
      <c r="E384" s="147"/>
      <c r="F384" s="147"/>
      <c r="G384" s="147"/>
      <c r="H384" s="147"/>
      <c r="I384" s="147"/>
      <c r="J384" s="147"/>
      <c r="K384" s="147"/>
      <c r="L384" s="147"/>
      <c r="M384" s="147"/>
      <c r="N384" s="147"/>
      <c r="O384" s="147"/>
      <c r="P384" s="147"/>
      <c r="Q384" s="147"/>
      <c r="R384" s="147"/>
      <c r="S384" s="147"/>
      <c r="T384" s="147"/>
      <c r="U384" s="147"/>
      <c r="V384" s="147"/>
      <c r="W384" s="147"/>
      <c r="X384" s="147"/>
      <c r="Y384" s="147"/>
      <c r="Z384" s="147"/>
      <c r="AA384" s="147"/>
      <c r="AB384" s="147"/>
      <c r="AC384" s="147"/>
      <c r="AD384" s="147"/>
      <c r="AE384" s="147"/>
      <c r="AF384" s="147"/>
      <c r="AG384" s="147"/>
      <c r="AH384" s="147"/>
      <c r="AI384" s="147"/>
      <c r="AJ384" s="147"/>
      <c r="AK384" s="147"/>
      <c r="AL384" s="147"/>
      <c r="AM384" s="147"/>
      <c r="AN384" s="147"/>
      <c r="AO384" s="147"/>
      <c r="AP384" s="147"/>
      <c r="AQ384" s="147"/>
      <c r="AR384" s="147"/>
      <c r="AS384" s="147"/>
      <c r="AT384" s="147"/>
      <c r="AU384" s="147"/>
      <c r="AV384" s="147"/>
      <c r="AW384" s="147"/>
      <c r="AX384" s="147"/>
      <c r="AY384" s="147"/>
      <c r="AZ384" s="147"/>
      <c r="BA384" s="147"/>
      <c r="BB384" s="147"/>
      <c r="BC384" s="147"/>
      <c r="BD384" s="147"/>
      <c r="BE384" s="147"/>
      <c r="BF384" s="147"/>
      <c r="BG384" s="147"/>
      <c r="BH384" s="147"/>
      <c r="BI384" s="147"/>
      <c r="BJ384" s="147"/>
      <c r="BK384" s="147"/>
      <c r="BL384" s="147"/>
    </row>
    <row r="385" spans="1:64" ht="15" hidden="1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</row>
    <row r="386" spans="1:64" hidden="1" x14ac:dyDescent="0.25"/>
    <row r="388" spans="1:64" ht="19" customHeight="1" x14ac:dyDescent="0.25">
      <c r="A388" s="141" t="s">
        <v>209</v>
      </c>
      <c r="B388" s="142"/>
      <c r="C388" s="142"/>
      <c r="D388" s="142"/>
      <c r="E388" s="142"/>
      <c r="F388" s="142"/>
      <c r="G388" s="142"/>
      <c r="H388" s="142"/>
      <c r="I388" s="142"/>
      <c r="J388" s="142"/>
      <c r="K388" s="142"/>
      <c r="L388" s="142"/>
      <c r="M388" s="142"/>
      <c r="N388" s="142"/>
      <c r="O388" s="142"/>
      <c r="P388" s="142"/>
      <c r="Q388" s="142"/>
      <c r="R388" s="142"/>
      <c r="S388" s="142"/>
      <c r="T388" s="142"/>
      <c r="U388" s="142"/>
      <c r="V388" s="142"/>
      <c r="W388" s="142"/>
      <c r="X388" s="142"/>
      <c r="Y388" s="142"/>
      <c r="Z388" s="142"/>
      <c r="AA388" s="142"/>
      <c r="AB388" s="22"/>
      <c r="AC388" s="22"/>
      <c r="AD388" s="22"/>
      <c r="AE388" s="22"/>
      <c r="AF388" s="22"/>
      <c r="AG388" s="22"/>
      <c r="AH388" s="148"/>
      <c r="AI388" s="148"/>
      <c r="AJ388" s="148"/>
      <c r="AK388" s="148"/>
      <c r="AL388" s="148"/>
      <c r="AM388" s="148"/>
      <c r="AN388" s="148"/>
      <c r="AO388" s="148"/>
      <c r="AP388" s="148"/>
      <c r="AQ388" s="22"/>
      <c r="AR388" s="22"/>
      <c r="AS388" s="22"/>
      <c r="AT388" s="22"/>
      <c r="AU388" s="149" t="s">
        <v>299</v>
      </c>
      <c r="AV388" s="145"/>
      <c r="AW388" s="145"/>
      <c r="AX388" s="145"/>
      <c r="AY388" s="145"/>
      <c r="AZ388" s="145"/>
      <c r="BA388" s="145"/>
      <c r="BB388" s="145"/>
      <c r="BC388" s="145"/>
      <c r="BD388" s="145"/>
      <c r="BE388" s="145"/>
      <c r="BF388" s="145"/>
    </row>
    <row r="389" spans="1:64" ht="12.75" customHeight="1" x14ac:dyDescent="0.25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23"/>
      <c r="AC389" s="23"/>
      <c r="AD389" s="23"/>
      <c r="AE389" s="23"/>
      <c r="AF389" s="23"/>
      <c r="AG389" s="23"/>
      <c r="AH389" s="146" t="s">
        <v>1</v>
      </c>
      <c r="AI389" s="146"/>
      <c r="AJ389" s="146"/>
      <c r="AK389" s="146"/>
      <c r="AL389" s="146"/>
      <c r="AM389" s="146"/>
      <c r="AN389" s="146"/>
      <c r="AO389" s="146"/>
      <c r="AP389" s="146"/>
      <c r="AQ389" s="23"/>
      <c r="AR389" s="23"/>
      <c r="AS389" s="23"/>
      <c r="AT389" s="23"/>
      <c r="AU389" s="146" t="s">
        <v>158</v>
      </c>
      <c r="AV389" s="146"/>
      <c r="AW389" s="146"/>
      <c r="AX389" s="146"/>
      <c r="AY389" s="146"/>
      <c r="AZ389" s="146"/>
      <c r="BA389" s="146"/>
      <c r="BB389" s="146"/>
      <c r="BC389" s="146"/>
      <c r="BD389" s="146"/>
      <c r="BE389" s="146"/>
      <c r="BF389" s="146"/>
    </row>
    <row r="390" spans="1:64" ht="14" x14ac:dyDescent="0.25">
      <c r="A390" s="40"/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23"/>
      <c r="AC390" s="23"/>
      <c r="AD390" s="23"/>
      <c r="AE390" s="23"/>
      <c r="AF390" s="23"/>
      <c r="AG390" s="23"/>
      <c r="AH390" s="24"/>
      <c r="AI390" s="24"/>
      <c r="AJ390" s="24"/>
      <c r="AK390" s="24"/>
      <c r="AL390" s="24"/>
      <c r="AM390" s="24"/>
      <c r="AN390" s="24"/>
      <c r="AO390" s="24"/>
      <c r="AP390" s="24"/>
      <c r="AQ390" s="23"/>
      <c r="AR390" s="23"/>
      <c r="AS390" s="23"/>
      <c r="AT390" s="23"/>
      <c r="AU390" s="24"/>
      <c r="AV390" s="24"/>
      <c r="AW390" s="24"/>
      <c r="AX390" s="24"/>
      <c r="AY390" s="24"/>
      <c r="AZ390" s="24"/>
      <c r="BA390" s="24"/>
      <c r="BB390" s="24"/>
      <c r="BC390" s="24"/>
      <c r="BD390" s="24"/>
      <c r="BE390" s="24"/>
      <c r="BF390" s="24"/>
    </row>
    <row r="391" spans="1:64" ht="18" customHeight="1" x14ac:dyDescent="0.25">
      <c r="A391" s="141" t="s">
        <v>210</v>
      </c>
      <c r="B391" s="142"/>
      <c r="C391" s="142"/>
      <c r="D391" s="142"/>
      <c r="E391" s="142"/>
      <c r="F391" s="142"/>
      <c r="G391" s="142"/>
      <c r="H391" s="142"/>
      <c r="I391" s="142"/>
      <c r="J391" s="142"/>
      <c r="K391" s="142"/>
      <c r="L391" s="142"/>
      <c r="M391" s="142"/>
      <c r="N391" s="142"/>
      <c r="O391" s="142"/>
      <c r="P391" s="142"/>
      <c r="Q391" s="142"/>
      <c r="R391" s="142"/>
      <c r="S391" s="142"/>
      <c r="T391" s="142"/>
      <c r="U391" s="142"/>
      <c r="V391" s="142"/>
      <c r="W391" s="142"/>
      <c r="X391" s="142"/>
      <c r="Y391" s="142"/>
      <c r="Z391" s="142"/>
      <c r="AA391" s="142"/>
      <c r="AB391" s="23"/>
      <c r="AC391" s="23"/>
      <c r="AD391" s="23"/>
      <c r="AE391" s="23"/>
      <c r="AF391" s="23"/>
      <c r="AG391" s="23"/>
      <c r="AH391" s="143"/>
      <c r="AI391" s="143"/>
      <c r="AJ391" s="143"/>
      <c r="AK391" s="143"/>
      <c r="AL391" s="143"/>
      <c r="AM391" s="143"/>
      <c r="AN391" s="143"/>
      <c r="AO391" s="143"/>
      <c r="AP391" s="143"/>
      <c r="AQ391" s="23"/>
      <c r="AR391" s="23"/>
      <c r="AS391" s="23"/>
      <c r="AT391" s="23"/>
      <c r="AU391" s="144" t="s">
        <v>300</v>
      </c>
      <c r="AV391" s="145"/>
      <c r="AW391" s="145"/>
      <c r="AX391" s="145"/>
      <c r="AY391" s="145"/>
      <c r="AZ391" s="145"/>
      <c r="BA391" s="145"/>
      <c r="BB391" s="145"/>
      <c r="BC391" s="145"/>
      <c r="BD391" s="145"/>
      <c r="BE391" s="145"/>
      <c r="BF391" s="145"/>
    </row>
    <row r="392" spans="1:64" ht="12" customHeight="1" x14ac:dyDescent="0.25">
      <c r="AB392" s="23"/>
      <c r="AC392" s="23"/>
      <c r="AD392" s="23"/>
      <c r="AE392" s="23"/>
      <c r="AF392" s="23"/>
      <c r="AG392" s="23"/>
      <c r="AH392" s="146" t="s">
        <v>1</v>
      </c>
      <c r="AI392" s="146"/>
      <c r="AJ392" s="146"/>
      <c r="AK392" s="146"/>
      <c r="AL392" s="146"/>
      <c r="AM392" s="146"/>
      <c r="AN392" s="146"/>
      <c r="AO392" s="146"/>
      <c r="AP392" s="146"/>
      <c r="AQ392" s="23"/>
      <c r="AR392" s="23"/>
      <c r="AS392" s="23"/>
      <c r="AT392" s="23"/>
      <c r="AU392" s="146" t="s">
        <v>158</v>
      </c>
      <c r="AV392" s="146"/>
      <c r="AW392" s="146"/>
      <c r="AX392" s="146"/>
      <c r="AY392" s="146"/>
      <c r="AZ392" s="146"/>
      <c r="BA392" s="146"/>
      <c r="BB392" s="146"/>
      <c r="BC392" s="146"/>
      <c r="BD392" s="146"/>
      <c r="BE392" s="146"/>
      <c r="BF392" s="146"/>
    </row>
  </sheetData>
  <mergeCells count="3264">
    <mergeCell ref="A207:C207"/>
    <mergeCell ref="D207:P207"/>
    <mergeCell ref="Q207:U207"/>
    <mergeCell ref="V207:AE207"/>
    <mergeCell ref="AF207:AJ207"/>
    <mergeCell ref="AK207:AO207"/>
    <mergeCell ref="AP207:AT207"/>
    <mergeCell ref="AU207:AY207"/>
    <mergeCell ref="AZ207:BD207"/>
    <mergeCell ref="BE207:BI207"/>
    <mergeCell ref="BJ207:BN207"/>
    <mergeCell ref="BO207:BS207"/>
    <mergeCell ref="BT207:BX207"/>
    <mergeCell ref="A208:C208"/>
    <mergeCell ref="D208:P208"/>
    <mergeCell ref="Q208:U208"/>
    <mergeCell ref="V208:AE208"/>
    <mergeCell ref="AF208:AJ208"/>
    <mergeCell ref="AK208:AO208"/>
    <mergeCell ref="AP208:AT208"/>
    <mergeCell ref="AU208:AY208"/>
    <mergeCell ref="AZ208:BD208"/>
    <mergeCell ref="BE208:BI208"/>
    <mergeCell ref="BJ208:BN208"/>
    <mergeCell ref="BO208:BS208"/>
    <mergeCell ref="BT208:BX208"/>
    <mergeCell ref="BT195:BX195"/>
    <mergeCell ref="A196:C196"/>
    <mergeCell ref="D196:P196"/>
    <mergeCell ref="Q196:U196"/>
    <mergeCell ref="V196:AE196"/>
    <mergeCell ref="AF196:AJ196"/>
    <mergeCell ref="AP195:AT195"/>
    <mergeCell ref="AU195:AY195"/>
    <mergeCell ref="AZ195:BD195"/>
    <mergeCell ref="BE195:BI195"/>
    <mergeCell ref="BJ195:BN195"/>
    <mergeCell ref="BO195:BS195"/>
    <mergeCell ref="A206:C206"/>
    <mergeCell ref="D206:P206"/>
    <mergeCell ref="Q206:U206"/>
    <mergeCell ref="V206:AE206"/>
    <mergeCell ref="AF206:AJ206"/>
    <mergeCell ref="AK206:AO206"/>
    <mergeCell ref="AP206:AT206"/>
    <mergeCell ref="AU206:AY206"/>
    <mergeCell ref="AZ206:BD206"/>
    <mergeCell ref="BE206:BI206"/>
    <mergeCell ref="BJ206:BN206"/>
    <mergeCell ref="BO206:BS206"/>
    <mergeCell ref="BT206:BX206"/>
    <mergeCell ref="BT201:BX201"/>
    <mergeCell ref="A202:C202"/>
    <mergeCell ref="D202:P202"/>
    <mergeCell ref="Q202:U202"/>
    <mergeCell ref="V202:AE202"/>
    <mergeCell ref="AF202:AJ202"/>
    <mergeCell ref="AK202:AO202"/>
    <mergeCell ref="BO183:BS183"/>
    <mergeCell ref="BT183:BX183"/>
    <mergeCell ref="A183:C183"/>
    <mergeCell ref="A184:C184"/>
    <mergeCell ref="D184:P184"/>
    <mergeCell ref="Q184:U184"/>
    <mergeCell ref="V184:AE184"/>
    <mergeCell ref="AF184:AJ184"/>
    <mergeCell ref="AK184:AO184"/>
    <mergeCell ref="AP184:AT184"/>
    <mergeCell ref="AU184:AY184"/>
    <mergeCell ref="AZ184:BD184"/>
    <mergeCell ref="BE184:BI184"/>
    <mergeCell ref="BJ184:BN184"/>
    <mergeCell ref="BO184:BS184"/>
    <mergeCell ref="BT184:BX184"/>
    <mergeCell ref="A188:C188"/>
    <mergeCell ref="D188:P188"/>
    <mergeCell ref="Q188:U188"/>
    <mergeCell ref="V188:AE188"/>
    <mergeCell ref="AF188:AJ188"/>
    <mergeCell ref="AK188:AO188"/>
    <mergeCell ref="AP188:AT188"/>
    <mergeCell ref="AU188:AY188"/>
    <mergeCell ref="AZ188:BD188"/>
    <mergeCell ref="BT186:BX186"/>
    <mergeCell ref="A187:C187"/>
    <mergeCell ref="D187:P187"/>
    <mergeCell ref="Q187:U187"/>
    <mergeCell ref="V187:AE187"/>
    <mergeCell ref="AF187:AJ187"/>
    <mergeCell ref="AK187:AO187"/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42:BK42"/>
    <mergeCell ref="A43:D44"/>
    <mergeCell ref="E43:W44"/>
    <mergeCell ref="X43:AQ43"/>
    <mergeCell ref="AR43:BK43"/>
    <mergeCell ref="X44:AB44"/>
    <mergeCell ref="AC44:AG44"/>
    <mergeCell ref="AH44:AL44"/>
    <mergeCell ref="AM44:AQ44"/>
    <mergeCell ref="AR44:AV44"/>
    <mergeCell ref="BB30:BF30"/>
    <mergeCell ref="BG30:BK30"/>
    <mergeCell ref="BL30:BP30"/>
    <mergeCell ref="AN33:AR33"/>
    <mergeCell ref="AI32:AM32"/>
    <mergeCell ref="AN32:AR32"/>
    <mergeCell ref="AS32:AW32"/>
    <mergeCell ref="AX32:BA32"/>
    <mergeCell ref="BB32:BF32"/>
    <mergeCell ref="BG32:BK32"/>
    <mergeCell ref="BL35:BP35"/>
    <mergeCell ref="BB37:BF37"/>
    <mergeCell ref="BG37:BK37"/>
    <mergeCell ref="BL37:BP37"/>
    <mergeCell ref="BQ30:BT30"/>
    <mergeCell ref="BU30:BY30"/>
    <mergeCell ref="A41:BL41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BU33:BY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W45:BA45"/>
    <mergeCell ref="BB45:BF45"/>
    <mergeCell ref="BG45:BK45"/>
    <mergeCell ref="A46:D46"/>
    <mergeCell ref="E46:W46"/>
    <mergeCell ref="X46:AB46"/>
    <mergeCell ref="AC46:AG46"/>
    <mergeCell ref="AH46:AL46"/>
    <mergeCell ref="AM46:AQ46"/>
    <mergeCell ref="AR46:AV46"/>
    <mergeCell ref="AW44:BA44"/>
    <mergeCell ref="BB44:BF44"/>
    <mergeCell ref="BG44:BK44"/>
    <mergeCell ref="A45:D45"/>
    <mergeCell ref="E45:W45"/>
    <mergeCell ref="X45:AB45"/>
    <mergeCell ref="AC45:AG45"/>
    <mergeCell ref="AH45:AL45"/>
    <mergeCell ref="AM45:AQ45"/>
    <mergeCell ref="AR45:AV45"/>
    <mergeCell ref="AW47:BA47"/>
    <mergeCell ref="BB47:BF47"/>
    <mergeCell ref="BG47:BK47"/>
    <mergeCell ref="A59:BY59"/>
    <mergeCell ref="A60:BY60"/>
    <mergeCell ref="A61:BY61"/>
    <mergeCell ref="AM48:AQ48"/>
    <mergeCell ref="AR48:AV48"/>
    <mergeCell ref="AW48:BA48"/>
    <mergeCell ref="BB48:BF48"/>
    <mergeCell ref="AW46:BA46"/>
    <mergeCell ref="BB46:BF46"/>
    <mergeCell ref="BG46:BK46"/>
    <mergeCell ref="A47:D47"/>
    <mergeCell ref="E47:W47"/>
    <mergeCell ref="X47:AB47"/>
    <mergeCell ref="AC47:AG47"/>
    <mergeCell ref="AH47:AL47"/>
    <mergeCell ref="AM47:AQ47"/>
    <mergeCell ref="AR47:AV47"/>
    <mergeCell ref="BG49:BK49"/>
    <mergeCell ref="A50:D50"/>
    <mergeCell ref="E50:W50"/>
    <mergeCell ref="X50:AB50"/>
    <mergeCell ref="AC50:AG50"/>
    <mergeCell ref="AH50:AL50"/>
    <mergeCell ref="AM50:AQ50"/>
    <mergeCell ref="AR50:AV50"/>
    <mergeCell ref="AW50:BA50"/>
    <mergeCell ref="BB50:BF50"/>
    <mergeCell ref="BG48:BK48"/>
    <mergeCell ref="A49:D49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A62:D63"/>
    <mergeCell ref="E62:T63"/>
    <mergeCell ref="U62:AM62"/>
    <mergeCell ref="AN62:BF62"/>
    <mergeCell ref="BG62:BY62"/>
    <mergeCell ref="U63:Y63"/>
    <mergeCell ref="Z63:AD63"/>
    <mergeCell ref="AE63:AH63"/>
    <mergeCell ref="AI63:AM63"/>
    <mergeCell ref="AN63:AR63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AI66:AM66"/>
    <mergeCell ref="AN66:AR66"/>
    <mergeCell ref="AI65:AM65"/>
    <mergeCell ref="AN65:AR65"/>
    <mergeCell ref="AS65:AW65"/>
    <mergeCell ref="AX65:BA65"/>
    <mergeCell ref="BB65:BF65"/>
    <mergeCell ref="BG65:BK65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G90:BK90"/>
    <mergeCell ref="BL90:BP90"/>
    <mergeCell ref="BQ90:BT90"/>
    <mergeCell ref="BU90:BY90"/>
    <mergeCell ref="A91:E91"/>
    <mergeCell ref="F91:T91"/>
    <mergeCell ref="U91:Y91"/>
    <mergeCell ref="Z91:AD91"/>
    <mergeCell ref="AE91:AH91"/>
    <mergeCell ref="AI91:AM91"/>
    <mergeCell ref="AE90:AH90"/>
    <mergeCell ref="AI90:AM90"/>
    <mergeCell ref="AN90:AR90"/>
    <mergeCell ref="AS90:AW90"/>
    <mergeCell ref="AX90:BA90"/>
    <mergeCell ref="BB90:BF90"/>
    <mergeCell ref="BU66:BY66"/>
    <mergeCell ref="A87:BL87"/>
    <mergeCell ref="A88:BY88"/>
    <mergeCell ref="A89:E90"/>
    <mergeCell ref="F89:T90"/>
    <mergeCell ref="U89:AM89"/>
    <mergeCell ref="AN89:BF89"/>
    <mergeCell ref="BG89:BY89"/>
    <mergeCell ref="U90:Y90"/>
    <mergeCell ref="Z90:AD90"/>
    <mergeCell ref="AS66:AW66"/>
    <mergeCell ref="AX66:BA66"/>
    <mergeCell ref="BB66:BF66"/>
    <mergeCell ref="BG66:BK66"/>
    <mergeCell ref="BL66:BP66"/>
    <mergeCell ref="BQ66:BT66"/>
    <mergeCell ref="AX92:BA92"/>
    <mergeCell ref="BB92:BF92"/>
    <mergeCell ref="BG92:BK92"/>
    <mergeCell ref="BL92:BP92"/>
    <mergeCell ref="BQ92:BT92"/>
    <mergeCell ref="BU92:BY92"/>
    <mergeCell ref="BQ91:BT91"/>
    <mergeCell ref="BU91:BY91"/>
    <mergeCell ref="A92:E92"/>
    <mergeCell ref="F92:T92"/>
    <mergeCell ref="U92:Y92"/>
    <mergeCell ref="Z92:AD92"/>
    <mergeCell ref="AE92:AH92"/>
    <mergeCell ref="AI92:AM92"/>
    <mergeCell ref="AN92:AR92"/>
    <mergeCell ref="AS92:AW92"/>
    <mergeCell ref="AN91:AR91"/>
    <mergeCell ref="AS91:AW91"/>
    <mergeCell ref="AX91:BA91"/>
    <mergeCell ref="BB91:BF91"/>
    <mergeCell ref="BG91:BK91"/>
    <mergeCell ref="BL91:BP91"/>
    <mergeCell ref="BQ93:BT93"/>
    <mergeCell ref="BU93:BY93"/>
    <mergeCell ref="A95:BL95"/>
    <mergeCell ref="A96:BK96"/>
    <mergeCell ref="A97:D98"/>
    <mergeCell ref="E97:W98"/>
    <mergeCell ref="X97:AQ97"/>
    <mergeCell ref="AR97:BK97"/>
    <mergeCell ref="X98:AB98"/>
    <mergeCell ref="AC98:AG98"/>
    <mergeCell ref="AN93:AR93"/>
    <mergeCell ref="AS93:AW93"/>
    <mergeCell ref="AX93:BA93"/>
    <mergeCell ref="BB93:BF93"/>
    <mergeCell ref="BG93:BK93"/>
    <mergeCell ref="BL93:BP93"/>
    <mergeCell ref="A93:E93"/>
    <mergeCell ref="F93:T93"/>
    <mergeCell ref="U93:Y93"/>
    <mergeCell ref="Z93:AD93"/>
    <mergeCell ref="AE93:AH93"/>
    <mergeCell ref="AI93:AM93"/>
    <mergeCell ref="AR99:AV99"/>
    <mergeCell ref="AW99:BA99"/>
    <mergeCell ref="BB99:BF99"/>
    <mergeCell ref="BG99:BK99"/>
    <mergeCell ref="A100:D100"/>
    <mergeCell ref="E100:W100"/>
    <mergeCell ref="X100:AB100"/>
    <mergeCell ref="AC100:AG100"/>
    <mergeCell ref="AH100:AL100"/>
    <mergeCell ref="AM100:AQ100"/>
    <mergeCell ref="A99:D99"/>
    <mergeCell ref="E99:W99"/>
    <mergeCell ref="X99:AB99"/>
    <mergeCell ref="AC99:AG99"/>
    <mergeCell ref="AH99:AL99"/>
    <mergeCell ref="AM99:AQ99"/>
    <mergeCell ref="AH98:AL98"/>
    <mergeCell ref="AM98:AQ98"/>
    <mergeCell ref="AR98:AV98"/>
    <mergeCell ref="AW98:BA98"/>
    <mergeCell ref="BB98:BF98"/>
    <mergeCell ref="BG98:BK98"/>
    <mergeCell ref="AR101:AV101"/>
    <mergeCell ref="AW101:BA101"/>
    <mergeCell ref="BB101:BF101"/>
    <mergeCell ref="BG101:BK101"/>
    <mergeCell ref="A122:BL122"/>
    <mergeCell ref="A123:BK123"/>
    <mergeCell ref="BG102:BK102"/>
    <mergeCell ref="A103:D103"/>
    <mergeCell ref="E103:W103"/>
    <mergeCell ref="X103:AB103"/>
    <mergeCell ref="AR100:AV100"/>
    <mergeCell ref="AW100:BA100"/>
    <mergeCell ref="BB100:BF100"/>
    <mergeCell ref="BG100:BK100"/>
    <mergeCell ref="A101:D101"/>
    <mergeCell ref="E101:W101"/>
    <mergeCell ref="X101:AB101"/>
    <mergeCell ref="AC101:AG101"/>
    <mergeCell ref="AH101:AL101"/>
    <mergeCell ref="AM101:AQ101"/>
    <mergeCell ref="BG103:BK103"/>
    <mergeCell ref="A104:D104"/>
    <mergeCell ref="E104:W104"/>
    <mergeCell ref="X104:AB104"/>
    <mergeCell ref="AC104:AG104"/>
    <mergeCell ref="AH104:AL104"/>
    <mergeCell ref="AM104:AQ104"/>
    <mergeCell ref="AR104:AV104"/>
    <mergeCell ref="AW104:BA104"/>
    <mergeCell ref="BB104:BF104"/>
    <mergeCell ref="AC103:AG103"/>
    <mergeCell ref="AH103:AL103"/>
    <mergeCell ref="BB126:BF126"/>
    <mergeCell ref="BG126:BK126"/>
    <mergeCell ref="A127:E127"/>
    <mergeCell ref="F127:W127"/>
    <mergeCell ref="X127:AB127"/>
    <mergeCell ref="AC127:AG127"/>
    <mergeCell ref="AH127:AL127"/>
    <mergeCell ref="AM127:AQ127"/>
    <mergeCell ref="AR127:AV127"/>
    <mergeCell ref="AW127:BA127"/>
    <mergeCell ref="BB125:BF125"/>
    <mergeCell ref="BG125:BK125"/>
    <mergeCell ref="A126:E126"/>
    <mergeCell ref="F126:W126"/>
    <mergeCell ref="X126:AB126"/>
    <mergeCell ref="AC126:AG126"/>
    <mergeCell ref="AH126:AL126"/>
    <mergeCell ref="AM126:AQ126"/>
    <mergeCell ref="AR126:AV126"/>
    <mergeCell ref="AW126:BA126"/>
    <mergeCell ref="A124:E125"/>
    <mergeCell ref="F124:W125"/>
    <mergeCell ref="X124:AQ124"/>
    <mergeCell ref="AR124:BK124"/>
    <mergeCell ref="X125:AB125"/>
    <mergeCell ref="AC125:AG125"/>
    <mergeCell ref="AH125:AL125"/>
    <mergeCell ref="AM125:AQ125"/>
    <mergeCell ref="AR125:AV125"/>
    <mergeCell ref="AW125:BA125"/>
    <mergeCell ref="BB127:BF127"/>
    <mergeCell ref="BG127:BK127"/>
    <mergeCell ref="BL135:BP135"/>
    <mergeCell ref="BQ135:BT135"/>
    <mergeCell ref="BU135:BY135"/>
    <mergeCell ref="U135:Y135"/>
    <mergeCell ref="Z135:AD135"/>
    <mergeCell ref="AE135:AH135"/>
    <mergeCell ref="AI135:AM135"/>
    <mergeCell ref="AN135:AR135"/>
    <mergeCell ref="AS135:AW135"/>
    <mergeCell ref="BB128:BF128"/>
    <mergeCell ref="BG128:BK128"/>
    <mergeCell ref="A131:BL131"/>
    <mergeCell ref="A132:BL132"/>
    <mergeCell ref="A133:BY133"/>
    <mergeCell ref="A134:C135"/>
    <mergeCell ref="D134:T135"/>
    <mergeCell ref="U134:AM134"/>
    <mergeCell ref="AN134:BF134"/>
    <mergeCell ref="BG134:BY134"/>
    <mergeCell ref="A128:E128"/>
    <mergeCell ref="F128:W128"/>
    <mergeCell ref="X128:AB128"/>
    <mergeCell ref="AC128:AG128"/>
    <mergeCell ref="AH128:AL128"/>
    <mergeCell ref="AM128:AQ128"/>
    <mergeCell ref="AR128:AV128"/>
    <mergeCell ref="AW128:BA128"/>
    <mergeCell ref="AX135:BA135"/>
    <mergeCell ref="BB135:BF135"/>
    <mergeCell ref="BG135:BK135"/>
    <mergeCell ref="A136:C136"/>
    <mergeCell ref="D136:T136"/>
    <mergeCell ref="U136:Y136"/>
    <mergeCell ref="Z136:AD136"/>
    <mergeCell ref="AE136:AH136"/>
    <mergeCell ref="AI136:AM136"/>
    <mergeCell ref="A149:BL149"/>
    <mergeCell ref="A150:BH150"/>
    <mergeCell ref="A151:C152"/>
    <mergeCell ref="D151:T152"/>
    <mergeCell ref="U151:AN151"/>
    <mergeCell ref="AO151:BH151"/>
    <mergeCell ref="U152:Y152"/>
    <mergeCell ref="Z152:AD152"/>
    <mergeCell ref="BB137:BF137"/>
    <mergeCell ref="BG137:BK137"/>
    <mergeCell ref="BL137:BP137"/>
    <mergeCell ref="A137:C137"/>
    <mergeCell ref="D137:T137"/>
    <mergeCell ref="U137:Y137"/>
    <mergeCell ref="Z137:AD137"/>
    <mergeCell ref="AE137:AH137"/>
    <mergeCell ref="D147:T147"/>
    <mergeCell ref="U147:Y147"/>
    <mergeCell ref="AE147:AH147"/>
    <mergeCell ref="AI148:AM148"/>
    <mergeCell ref="AN147:AR147"/>
    <mergeCell ref="AS147:AW147"/>
    <mergeCell ref="AX147:BA147"/>
    <mergeCell ref="BB147:BF147"/>
    <mergeCell ref="BG147:BK147"/>
    <mergeCell ref="BL147:BP147"/>
    <mergeCell ref="Z153:AD153"/>
    <mergeCell ref="AE153:AI153"/>
    <mergeCell ref="AJ153:AN153"/>
    <mergeCell ref="AE152:AI152"/>
    <mergeCell ref="AJ152:AN152"/>
    <mergeCell ref="AO152:AS152"/>
    <mergeCell ref="AT152:AX152"/>
    <mergeCell ref="AY152:BC152"/>
    <mergeCell ref="BD152:BH152"/>
    <mergeCell ref="BQ136:BT136"/>
    <mergeCell ref="BU136:BY136"/>
    <mergeCell ref="AN136:AR136"/>
    <mergeCell ref="AS136:AW136"/>
    <mergeCell ref="AX136:BA136"/>
    <mergeCell ref="BB136:BF136"/>
    <mergeCell ref="BG136:BK136"/>
    <mergeCell ref="BL136:BP136"/>
    <mergeCell ref="BQ137:BT137"/>
    <mergeCell ref="BU137:BY137"/>
    <mergeCell ref="BQ147:BT147"/>
    <mergeCell ref="BU147:BY147"/>
    <mergeCell ref="AI137:AM137"/>
    <mergeCell ref="AN137:AR137"/>
    <mergeCell ref="AS137:AW137"/>
    <mergeCell ref="AX137:BA137"/>
    <mergeCell ref="BU138:BY138"/>
    <mergeCell ref="AS138:AW138"/>
    <mergeCell ref="AX138:BA138"/>
    <mergeCell ref="BB138:BF138"/>
    <mergeCell ref="BG138:BK138"/>
    <mergeCell ref="BL138:BP138"/>
    <mergeCell ref="BQ138:BT138"/>
    <mergeCell ref="A174:BL174"/>
    <mergeCell ref="A175:BL175"/>
    <mergeCell ref="AT156:AX156"/>
    <mergeCell ref="AY156:BC156"/>
    <mergeCell ref="BD156:BH156"/>
    <mergeCell ref="A157:C157"/>
    <mergeCell ref="AO154:AS154"/>
    <mergeCell ref="AT154:AX154"/>
    <mergeCell ref="AY154:BC154"/>
    <mergeCell ref="BD154:BH154"/>
    <mergeCell ref="A155:C155"/>
    <mergeCell ref="D155:T155"/>
    <mergeCell ref="U155:Y155"/>
    <mergeCell ref="Z155:AD155"/>
    <mergeCell ref="AE155:AI155"/>
    <mergeCell ref="AJ155:AN155"/>
    <mergeCell ref="AT157:AX157"/>
    <mergeCell ref="AY157:BC157"/>
    <mergeCell ref="BD157:BH157"/>
    <mergeCell ref="A158:C158"/>
    <mergeCell ref="D158:T158"/>
    <mergeCell ref="U158:Y158"/>
    <mergeCell ref="Z158:AD158"/>
    <mergeCell ref="AE158:AI158"/>
    <mergeCell ref="AJ158:AN158"/>
    <mergeCell ref="AO158:AS158"/>
    <mergeCell ref="D157:T157"/>
    <mergeCell ref="U157:Y157"/>
    <mergeCell ref="A154:C154"/>
    <mergeCell ref="D154:T154"/>
    <mergeCell ref="U154:Y154"/>
    <mergeCell ref="Z154:AD154"/>
    <mergeCell ref="BE178:BI178"/>
    <mergeCell ref="BJ178:BN178"/>
    <mergeCell ref="BO178:BS178"/>
    <mergeCell ref="A178:C178"/>
    <mergeCell ref="D178:P178"/>
    <mergeCell ref="Q178:U178"/>
    <mergeCell ref="V178:AE178"/>
    <mergeCell ref="AF178:AJ178"/>
    <mergeCell ref="AK178:AO178"/>
    <mergeCell ref="BJ176:BX176"/>
    <mergeCell ref="AF177:AJ177"/>
    <mergeCell ref="AK177:AO177"/>
    <mergeCell ref="AP177:AT177"/>
    <mergeCell ref="AU177:AY177"/>
    <mergeCell ref="AZ177:BD177"/>
    <mergeCell ref="BE177:BI177"/>
    <mergeCell ref="BJ177:BN177"/>
    <mergeCell ref="BO177:BS177"/>
    <mergeCell ref="BT177:BX177"/>
    <mergeCell ref="A176:C177"/>
    <mergeCell ref="D176:P177"/>
    <mergeCell ref="Q176:U177"/>
    <mergeCell ref="V176:AE177"/>
    <mergeCell ref="AF176:AT176"/>
    <mergeCell ref="AU176:BI176"/>
    <mergeCell ref="AP180:AT180"/>
    <mergeCell ref="AU180:AY180"/>
    <mergeCell ref="AZ180:BD180"/>
    <mergeCell ref="BE180:BI180"/>
    <mergeCell ref="BJ180:BN180"/>
    <mergeCell ref="BO180:BS180"/>
    <mergeCell ref="BE179:BI179"/>
    <mergeCell ref="BJ179:BN179"/>
    <mergeCell ref="BO179:BS179"/>
    <mergeCell ref="A180:C180"/>
    <mergeCell ref="D180:P180"/>
    <mergeCell ref="Q180:U180"/>
    <mergeCell ref="V180:AE180"/>
    <mergeCell ref="AF180:AJ180"/>
    <mergeCell ref="AK180:AO180"/>
    <mergeCell ref="A179:C179"/>
    <mergeCell ref="D179:P179"/>
    <mergeCell ref="Q179:U179"/>
    <mergeCell ref="V179:AE179"/>
    <mergeCell ref="AF179:AJ179"/>
    <mergeCell ref="AK179:AO179"/>
    <mergeCell ref="AP179:AT179"/>
    <mergeCell ref="AU179:AY179"/>
    <mergeCell ref="AZ179:BD179"/>
    <mergeCell ref="AP213:AT213"/>
    <mergeCell ref="AU213:AY213"/>
    <mergeCell ref="AZ213:BD213"/>
    <mergeCell ref="BE213:BI213"/>
    <mergeCell ref="A214:C214"/>
    <mergeCell ref="D214:P214"/>
    <mergeCell ref="Q214:U214"/>
    <mergeCell ref="V214:AE214"/>
    <mergeCell ref="AF214:AJ214"/>
    <mergeCell ref="AK214:AO214"/>
    <mergeCell ref="A213:C213"/>
    <mergeCell ref="D213:P213"/>
    <mergeCell ref="Q213:U213"/>
    <mergeCell ref="V213:AE213"/>
    <mergeCell ref="AF213:AJ213"/>
    <mergeCell ref="AK213:AO213"/>
    <mergeCell ref="A211:C212"/>
    <mergeCell ref="D211:P212"/>
    <mergeCell ref="Q211:U212"/>
    <mergeCell ref="V211:AE212"/>
    <mergeCell ref="AF211:AT211"/>
    <mergeCell ref="AU211:BI211"/>
    <mergeCell ref="AF212:AJ212"/>
    <mergeCell ref="AK212:AO212"/>
    <mergeCell ref="A237:T238"/>
    <mergeCell ref="U237:AD237"/>
    <mergeCell ref="AE237:AN237"/>
    <mergeCell ref="AO237:AX237"/>
    <mergeCell ref="AY237:BH237"/>
    <mergeCell ref="BI237:BR237"/>
    <mergeCell ref="U238:Y238"/>
    <mergeCell ref="Z238:AD238"/>
    <mergeCell ref="AE238:AI238"/>
    <mergeCell ref="AJ238:AN238"/>
    <mergeCell ref="A235:BL235"/>
    <mergeCell ref="A236:BR236"/>
    <mergeCell ref="AP216:AT216"/>
    <mergeCell ref="AU216:AY216"/>
    <mergeCell ref="AZ216:BD216"/>
    <mergeCell ref="BE216:BI216"/>
    <mergeCell ref="AP214:AT214"/>
    <mergeCell ref="AU214:AY214"/>
    <mergeCell ref="AZ214:BD214"/>
    <mergeCell ref="BE214:BI214"/>
    <mergeCell ref="A215:C215"/>
    <mergeCell ref="D215:P215"/>
    <mergeCell ref="Q215:U215"/>
    <mergeCell ref="V215:AE215"/>
    <mergeCell ref="AF215:AJ215"/>
    <mergeCell ref="AK215:AO215"/>
    <mergeCell ref="A216:C216"/>
    <mergeCell ref="D216:P216"/>
    <mergeCell ref="Q216:U216"/>
    <mergeCell ref="V216:AE216"/>
    <mergeCell ref="AF216:AJ216"/>
    <mergeCell ref="AK216:AO216"/>
    <mergeCell ref="A252:BL252"/>
    <mergeCell ref="AT242:AX242"/>
    <mergeCell ref="AY242:BC242"/>
    <mergeCell ref="BD242:BH242"/>
    <mergeCell ref="BI242:BM242"/>
    <mergeCell ref="A241:T241"/>
    <mergeCell ref="U241:Y241"/>
    <mergeCell ref="Z241:AD241"/>
    <mergeCell ref="AE241:AI241"/>
    <mergeCell ref="AJ241:AN241"/>
    <mergeCell ref="AO241:AS241"/>
    <mergeCell ref="AO240:AS240"/>
    <mergeCell ref="AT240:AX240"/>
    <mergeCell ref="AY240:BC240"/>
    <mergeCell ref="BD240:BH240"/>
    <mergeCell ref="BI240:BM240"/>
    <mergeCell ref="BN240:BR240"/>
    <mergeCell ref="A240:T240"/>
    <mergeCell ref="U240:Y240"/>
    <mergeCell ref="Z240:AD240"/>
    <mergeCell ref="AE240:AI240"/>
    <mergeCell ref="AJ240:AN240"/>
    <mergeCell ref="BN242:BR242"/>
    <mergeCell ref="A243:T243"/>
    <mergeCell ref="U243:Y243"/>
    <mergeCell ref="Z243:AD243"/>
    <mergeCell ref="AE243:AI243"/>
    <mergeCell ref="AJ243:AN243"/>
    <mergeCell ref="AO243:AS243"/>
    <mergeCell ref="AT243:AX243"/>
    <mergeCell ref="AY243:BC243"/>
    <mergeCell ref="BD243:BH243"/>
    <mergeCell ref="A256:C256"/>
    <mergeCell ref="D256:V256"/>
    <mergeCell ref="W256:Y256"/>
    <mergeCell ref="Z256:AB256"/>
    <mergeCell ref="AC256:AE256"/>
    <mergeCell ref="AF256:AH256"/>
    <mergeCell ref="BJ254:BL255"/>
    <mergeCell ref="W255:Y255"/>
    <mergeCell ref="Z255:AB255"/>
    <mergeCell ref="AC255:AE255"/>
    <mergeCell ref="AF255:AH255"/>
    <mergeCell ref="AI255:AK255"/>
    <mergeCell ref="AL255:AN255"/>
    <mergeCell ref="AO255:AQ255"/>
    <mergeCell ref="AR255:AT255"/>
    <mergeCell ref="BG253:BL253"/>
    <mergeCell ref="W254:AB254"/>
    <mergeCell ref="AC254:AH254"/>
    <mergeCell ref="AI254:AN254"/>
    <mergeCell ref="AO254:AT254"/>
    <mergeCell ref="AU254:AW255"/>
    <mergeCell ref="AX254:AZ255"/>
    <mergeCell ref="BA254:BC255"/>
    <mergeCell ref="BD254:BF255"/>
    <mergeCell ref="BG254:BI255"/>
    <mergeCell ref="A253:C255"/>
    <mergeCell ref="D253:V255"/>
    <mergeCell ref="W253:AH253"/>
    <mergeCell ref="AI253:AT253"/>
    <mergeCell ref="AU253:AZ253"/>
    <mergeCell ref="BA253:BF253"/>
    <mergeCell ref="BA257:BC257"/>
    <mergeCell ref="BD257:BF257"/>
    <mergeCell ref="BG257:BI257"/>
    <mergeCell ref="BJ257:BL257"/>
    <mergeCell ref="A258:C258"/>
    <mergeCell ref="D258:V258"/>
    <mergeCell ref="W258:Y258"/>
    <mergeCell ref="Z258:AB258"/>
    <mergeCell ref="AC258:AE258"/>
    <mergeCell ref="AF258:AH258"/>
    <mergeCell ref="AI257:AK257"/>
    <mergeCell ref="AL257:AN257"/>
    <mergeCell ref="AO257:AQ257"/>
    <mergeCell ref="AR257:AT257"/>
    <mergeCell ref="AU257:AW257"/>
    <mergeCell ref="AX257:AZ257"/>
    <mergeCell ref="BA256:BC256"/>
    <mergeCell ref="BD256:BF256"/>
    <mergeCell ref="BG256:BI256"/>
    <mergeCell ref="BJ256:BL256"/>
    <mergeCell ref="A257:C257"/>
    <mergeCell ref="D257:V257"/>
    <mergeCell ref="W257:Y257"/>
    <mergeCell ref="Z257:AB257"/>
    <mergeCell ref="AC257:AE257"/>
    <mergeCell ref="AF257:AH257"/>
    <mergeCell ref="AI256:AK256"/>
    <mergeCell ref="AL256:AN256"/>
    <mergeCell ref="AO256:AQ256"/>
    <mergeCell ref="AR256:AT256"/>
    <mergeCell ref="AU256:AW256"/>
    <mergeCell ref="AX256:AZ256"/>
    <mergeCell ref="AP272:AT272"/>
    <mergeCell ref="AU272:AY272"/>
    <mergeCell ref="AZ272:BD272"/>
    <mergeCell ref="BE272:BI272"/>
    <mergeCell ref="BJ272:BN272"/>
    <mergeCell ref="BO272:BS272"/>
    <mergeCell ref="A270:BS270"/>
    <mergeCell ref="A271:F272"/>
    <mergeCell ref="G271:S272"/>
    <mergeCell ref="T271:Z272"/>
    <mergeCell ref="AA271:AO271"/>
    <mergeCell ref="AP271:BD271"/>
    <mergeCell ref="BE271:BS271"/>
    <mergeCell ref="AA272:AE272"/>
    <mergeCell ref="AF272:AJ272"/>
    <mergeCell ref="AK272:AO272"/>
    <mergeCell ref="BA258:BC258"/>
    <mergeCell ref="BD258:BF258"/>
    <mergeCell ref="BG258:BI258"/>
    <mergeCell ref="BJ258:BL258"/>
    <mergeCell ref="A268:BL268"/>
    <mergeCell ref="A269:BS269"/>
    <mergeCell ref="AF259:AH259"/>
    <mergeCell ref="AI259:AK259"/>
    <mergeCell ref="AL259:AN259"/>
    <mergeCell ref="AO259:AQ259"/>
    <mergeCell ref="AI258:AK258"/>
    <mergeCell ref="AL258:AN258"/>
    <mergeCell ref="AO258:AQ258"/>
    <mergeCell ref="AR258:AT258"/>
    <mergeCell ref="AU258:AW258"/>
    <mergeCell ref="AX258:AZ258"/>
    <mergeCell ref="AP274:AT274"/>
    <mergeCell ref="AU274:AY274"/>
    <mergeCell ref="AZ274:BD274"/>
    <mergeCell ref="BE274:BI274"/>
    <mergeCell ref="BJ274:BN274"/>
    <mergeCell ref="BO274:BS274"/>
    <mergeCell ref="A274:F274"/>
    <mergeCell ref="G274:S274"/>
    <mergeCell ref="T274:Z274"/>
    <mergeCell ref="AA274:AE274"/>
    <mergeCell ref="AF274:AJ274"/>
    <mergeCell ref="AK274:AO274"/>
    <mergeCell ref="AP273:AT273"/>
    <mergeCell ref="AU273:AY273"/>
    <mergeCell ref="AZ273:BD273"/>
    <mergeCell ref="BE273:BI273"/>
    <mergeCell ref="BJ273:BN273"/>
    <mergeCell ref="BO273:BS273"/>
    <mergeCell ref="A273:F273"/>
    <mergeCell ref="G273:S273"/>
    <mergeCell ref="T273:Z273"/>
    <mergeCell ref="AA273:AE273"/>
    <mergeCell ref="AF273:AJ273"/>
    <mergeCell ref="AK273:AO273"/>
    <mergeCell ref="A278:BL278"/>
    <mergeCell ref="A279:BD279"/>
    <mergeCell ref="A280:F281"/>
    <mergeCell ref="G280:S281"/>
    <mergeCell ref="T280:Z281"/>
    <mergeCell ref="AA280:AO280"/>
    <mergeCell ref="AP280:BD280"/>
    <mergeCell ref="AA281:AE281"/>
    <mergeCell ref="AF281:AJ281"/>
    <mergeCell ref="AK281:AO281"/>
    <mergeCell ref="AP275:AT275"/>
    <mergeCell ref="AU275:AY275"/>
    <mergeCell ref="AZ275:BD275"/>
    <mergeCell ref="BE275:BI275"/>
    <mergeCell ref="BJ275:BN275"/>
    <mergeCell ref="BO275:BS275"/>
    <mergeCell ref="A275:F275"/>
    <mergeCell ref="G275:S275"/>
    <mergeCell ref="T275:Z275"/>
    <mergeCell ref="AA275:AE275"/>
    <mergeCell ref="AF275:AJ275"/>
    <mergeCell ref="AK275:AO275"/>
    <mergeCell ref="AZ282:BD282"/>
    <mergeCell ref="A283:F283"/>
    <mergeCell ref="G283:S283"/>
    <mergeCell ref="T283:Z283"/>
    <mergeCell ref="AA283:AE283"/>
    <mergeCell ref="AF283:AJ283"/>
    <mergeCell ref="AK283:AO283"/>
    <mergeCell ref="AP283:AT283"/>
    <mergeCell ref="AU283:AY283"/>
    <mergeCell ref="AP281:AT281"/>
    <mergeCell ref="AU281:AY281"/>
    <mergeCell ref="AZ281:BD281"/>
    <mergeCell ref="A282:F282"/>
    <mergeCell ref="G282:S282"/>
    <mergeCell ref="T282:Z282"/>
    <mergeCell ref="AA282:AE282"/>
    <mergeCell ref="AF282:AJ282"/>
    <mergeCell ref="AK282:AO282"/>
    <mergeCell ref="AP282:AT282"/>
    <mergeCell ref="BB291:BF291"/>
    <mergeCell ref="BG291:BJ291"/>
    <mergeCell ref="BK291:BO291"/>
    <mergeCell ref="BP291:BS291"/>
    <mergeCell ref="A292:M292"/>
    <mergeCell ref="N292:U292"/>
    <mergeCell ref="V292:Z292"/>
    <mergeCell ref="AA292:AE292"/>
    <mergeCell ref="AF292:AI292"/>
    <mergeCell ref="AJ292:AN292"/>
    <mergeCell ref="AA291:AE291"/>
    <mergeCell ref="AF291:AI291"/>
    <mergeCell ref="AJ291:AN291"/>
    <mergeCell ref="AO291:AR291"/>
    <mergeCell ref="AS291:AW291"/>
    <mergeCell ref="AX291:BA291"/>
    <mergeCell ref="A288:BL288"/>
    <mergeCell ref="A289:BM289"/>
    <mergeCell ref="A290:M291"/>
    <mergeCell ref="N290:U291"/>
    <mergeCell ref="V290:Z291"/>
    <mergeCell ref="AA290:AI290"/>
    <mergeCell ref="AJ290:AR290"/>
    <mergeCell ref="AS290:BA290"/>
    <mergeCell ref="BB290:BJ290"/>
    <mergeCell ref="BK290:BS290"/>
    <mergeCell ref="BB293:BF293"/>
    <mergeCell ref="BG293:BJ293"/>
    <mergeCell ref="BK293:BO293"/>
    <mergeCell ref="BP293:BS293"/>
    <mergeCell ref="A294:M294"/>
    <mergeCell ref="N294:U294"/>
    <mergeCell ref="V294:Z294"/>
    <mergeCell ref="AA294:AE294"/>
    <mergeCell ref="AF294:AI294"/>
    <mergeCell ref="AJ294:AN294"/>
    <mergeCell ref="BP292:BS292"/>
    <mergeCell ref="A293:M293"/>
    <mergeCell ref="N293:U293"/>
    <mergeCell ref="V293:Z293"/>
    <mergeCell ref="AA293:AE293"/>
    <mergeCell ref="AF293:AI293"/>
    <mergeCell ref="AJ293:AN293"/>
    <mergeCell ref="AO293:AR293"/>
    <mergeCell ref="AS293:AW293"/>
    <mergeCell ref="AX293:BA293"/>
    <mergeCell ref="AO292:AR292"/>
    <mergeCell ref="AS292:AW292"/>
    <mergeCell ref="AX292:BA292"/>
    <mergeCell ref="BB292:BF292"/>
    <mergeCell ref="BG292:BJ292"/>
    <mergeCell ref="BK292:BO292"/>
    <mergeCell ref="AE313:AJ314"/>
    <mergeCell ref="AK313:AP314"/>
    <mergeCell ref="BP294:BS294"/>
    <mergeCell ref="A306:BL306"/>
    <mergeCell ref="A307:BL307"/>
    <mergeCell ref="A310:BL310"/>
    <mergeCell ref="A311:BL311"/>
    <mergeCell ref="A312:BL312"/>
    <mergeCell ref="AS295:AW295"/>
    <mergeCell ref="AX295:BA295"/>
    <mergeCell ref="BB295:BF295"/>
    <mergeCell ref="BG295:BJ295"/>
    <mergeCell ref="AO294:AR294"/>
    <mergeCell ref="AS294:AW294"/>
    <mergeCell ref="AX294:BA294"/>
    <mergeCell ref="BB294:BF294"/>
    <mergeCell ref="BG294:BJ294"/>
    <mergeCell ref="BK294:BO294"/>
    <mergeCell ref="AX296:BA296"/>
    <mergeCell ref="BB296:BF296"/>
    <mergeCell ref="BG296:BJ296"/>
    <mergeCell ref="BK296:BO296"/>
    <mergeCell ref="BP296:BS296"/>
    <mergeCell ref="A297:M297"/>
    <mergeCell ref="N297:U297"/>
    <mergeCell ref="V297:Z297"/>
    <mergeCell ref="AA297:AE297"/>
    <mergeCell ref="AF297:AI297"/>
    <mergeCell ref="BK295:BO295"/>
    <mergeCell ref="BP295:BS295"/>
    <mergeCell ref="A296:M296"/>
    <mergeCell ref="N296:U296"/>
    <mergeCell ref="A333:BL333"/>
    <mergeCell ref="AK318:AP318"/>
    <mergeCell ref="AQ318:AV318"/>
    <mergeCell ref="AW318:BA318"/>
    <mergeCell ref="BB318:BF318"/>
    <mergeCell ref="AK316:AP316"/>
    <mergeCell ref="AQ316:AV316"/>
    <mergeCell ref="AW316:BA316"/>
    <mergeCell ref="BB316:BF316"/>
    <mergeCell ref="BG316:BL316"/>
    <mergeCell ref="A317:F317"/>
    <mergeCell ref="G317:S317"/>
    <mergeCell ref="T317:Y317"/>
    <mergeCell ref="Z317:AD317"/>
    <mergeCell ref="AE317:AJ317"/>
    <mergeCell ref="AK315:AP315"/>
    <mergeCell ref="AQ315:AV315"/>
    <mergeCell ref="AW315:BA315"/>
    <mergeCell ref="BB315:BF315"/>
    <mergeCell ref="BG315:BL315"/>
    <mergeCell ref="A316:F316"/>
    <mergeCell ref="G316:S316"/>
    <mergeCell ref="T316:Y316"/>
    <mergeCell ref="Z316:AD316"/>
    <mergeCell ref="AE316:AJ316"/>
    <mergeCell ref="BG318:BL318"/>
    <mergeCell ref="A319:F319"/>
    <mergeCell ref="G319:S319"/>
    <mergeCell ref="T319:Y319"/>
    <mergeCell ref="Z319:AD319"/>
    <mergeCell ref="AE319:AJ319"/>
    <mergeCell ref="AK319:AP319"/>
    <mergeCell ref="AT336:AW337"/>
    <mergeCell ref="AX336:BG336"/>
    <mergeCell ref="BH336:BL337"/>
    <mergeCell ref="Z337:AD337"/>
    <mergeCell ref="AE337:AI337"/>
    <mergeCell ref="AX337:BB337"/>
    <mergeCell ref="BC337:BG337"/>
    <mergeCell ref="A334:BL334"/>
    <mergeCell ref="A335:F337"/>
    <mergeCell ref="G335:P337"/>
    <mergeCell ref="Q335:AN335"/>
    <mergeCell ref="AO335:BL335"/>
    <mergeCell ref="Q336:U337"/>
    <mergeCell ref="V336:Y337"/>
    <mergeCell ref="Z336:AI336"/>
    <mergeCell ref="AJ336:AN337"/>
    <mergeCell ref="AO336:AS337"/>
    <mergeCell ref="AJ339:AN339"/>
    <mergeCell ref="AO339:AS339"/>
    <mergeCell ref="AT339:AW339"/>
    <mergeCell ref="AX339:BB339"/>
    <mergeCell ref="BC339:BG339"/>
    <mergeCell ref="BH339:BL339"/>
    <mergeCell ref="A339:F339"/>
    <mergeCell ref="G339:P339"/>
    <mergeCell ref="Q339:U339"/>
    <mergeCell ref="V339:Y339"/>
    <mergeCell ref="Z339:AD339"/>
    <mergeCell ref="AE339:AI339"/>
    <mergeCell ref="AJ338:AN338"/>
    <mergeCell ref="AO338:AS338"/>
    <mergeCell ref="AT338:AW338"/>
    <mergeCell ref="AX338:BB338"/>
    <mergeCell ref="BC338:BG338"/>
    <mergeCell ref="BH338:BL338"/>
    <mergeCell ref="A338:F338"/>
    <mergeCell ref="G338:P338"/>
    <mergeCell ref="Q338:U338"/>
    <mergeCell ref="V338:Y338"/>
    <mergeCell ref="Z338:AD338"/>
    <mergeCell ref="AE338:AI338"/>
    <mergeCell ref="A356:BL356"/>
    <mergeCell ref="A357:BL357"/>
    <mergeCell ref="A358:F359"/>
    <mergeCell ref="G358:S359"/>
    <mergeCell ref="T358:Y359"/>
    <mergeCell ref="Z358:AD359"/>
    <mergeCell ref="AE358:AJ359"/>
    <mergeCell ref="AK358:AP359"/>
    <mergeCell ref="AQ358:AV359"/>
    <mergeCell ref="AW358:BD359"/>
    <mergeCell ref="AJ340:AN340"/>
    <mergeCell ref="AO340:AS340"/>
    <mergeCell ref="AT340:AW340"/>
    <mergeCell ref="AX340:BB340"/>
    <mergeCell ref="BC340:BG340"/>
    <mergeCell ref="BH340:BL340"/>
    <mergeCell ref="A340:F340"/>
    <mergeCell ref="G340:P340"/>
    <mergeCell ref="Q340:U340"/>
    <mergeCell ref="V340:Y340"/>
    <mergeCell ref="Z340:AD340"/>
    <mergeCell ref="AE340:AI340"/>
    <mergeCell ref="AO342:AS342"/>
    <mergeCell ref="AT342:AW342"/>
    <mergeCell ref="AX342:BB342"/>
    <mergeCell ref="BC342:BG342"/>
    <mergeCell ref="BH342:BL342"/>
    <mergeCell ref="A343:F343"/>
    <mergeCell ref="G343:P343"/>
    <mergeCell ref="Q343:U343"/>
    <mergeCell ref="V343:Y343"/>
    <mergeCell ref="Z343:AD343"/>
    <mergeCell ref="AK362:AP362"/>
    <mergeCell ref="AQ362:AV362"/>
    <mergeCell ref="A361:F361"/>
    <mergeCell ref="G361:S361"/>
    <mergeCell ref="T361:Y361"/>
    <mergeCell ref="Z361:AD361"/>
    <mergeCell ref="AE361:AJ361"/>
    <mergeCell ref="AK361:AP361"/>
    <mergeCell ref="BE358:BL359"/>
    <mergeCell ref="A360:F360"/>
    <mergeCell ref="G360:S360"/>
    <mergeCell ref="T360:Y360"/>
    <mergeCell ref="Z360:AD360"/>
    <mergeCell ref="AE360:AJ360"/>
    <mergeCell ref="AK360:AP360"/>
    <mergeCell ref="AQ360:AV360"/>
    <mergeCell ref="AW360:BD360"/>
    <mergeCell ref="BE360:BL360"/>
    <mergeCell ref="A391:AA391"/>
    <mergeCell ref="AH391:AP391"/>
    <mergeCell ref="AU391:BF391"/>
    <mergeCell ref="AH392:AP392"/>
    <mergeCell ref="AU392:BF392"/>
    <mergeCell ref="A31:D31"/>
    <mergeCell ref="E31:T31"/>
    <mergeCell ref="U31:Y31"/>
    <mergeCell ref="Z31:AD31"/>
    <mergeCell ref="AE31:AH31"/>
    <mergeCell ref="A384:BL384"/>
    <mergeCell ref="A388:AA388"/>
    <mergeCell ref="AH388:AP388"/>
    <mergeCell ref="AU388:BF388"/>
    <mergeCell ref="AH389:AP389"/>
    <mergeCell ref="AU389:BF389"/>
    <mergeCell ref="AW362:BD362"/>
    <mergeCell ref="BE362:BL362"/>
    <mergeCell ref="A378:BL378"/>
    <mergeCell ref="A379:BL379"/>
    <mergeCell ref="A382:BL382"/>
    <mergeCell ref="A383:BL383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BQ35:BT35"/>
    <mergeCell ref="BU35:BY35"/>
    <mergeCell ref="A36:D36"/>
    <mergeCell ref="E36:T36"/>
    <mergeCell ref="U36:Y36"/>
    <mergeCell ref="Z36:AD36"/>
    <mergeCell ref="AE36:AH36"/>
    <mergeCell ref="AI36:AM36"/>
    <mergeCell ref="AN36:AR36"/>
    <mergeCell ref="AI35:AM35"/>
    <mergeCell ref="AN35:AR35"/>
    <mergeCell ref="AS35:AW35"/>
    <mergeCell ref="AX35:BA35"/>
    <mergeCell ref="BB35:BF35"/>
    <mergeCell ref="BG35:BK35"/>
    <mergeCell ref="BB34:BF34"/>
    <mergeCell ref="BG34:BK34"/>
    <mergeCell ref="BL34:BP34"/>
    <mergeCell ref="BQ34:BT34"/>
    <mergeCell ref="BU34:BY34"/>
    <mergeCell ref="A35:D35"/>
    <mergeCell ref="E35:T35"/>
    <mergeCell ref="U35:Y35"/>
    <mergeCell ref="Z35:AD35"/>
    <mergeCell ref="AE35:AH35"/>
    <mergeCell ref="BQ37:BT37"/>
    <mergeCell ref="BU37:BY37"/>
    <mergeCell ref="A38:D38"/>
    <mergeCell ref="E38:T38"/>
    <mergeCell ref="U38:Y38"/>
    <mergeCell ref="Z38:AD38"/>
    <mergeCell ref="AE38:AH38"/>
    <mergeCell ref="BU36:BY36"/>
    <mergeCell ref="A37:D37"/>
    <mergeCell ref="E37:T37"/>
    <mergeCell ref="U37:Y37"/>
    <mergeCell ref="Z37:AD37"/>
    <mergeCell ref="AE37:AH37"/>
    <mergeCell ref="AI37:AM37"/>
    <mergeCell ref="AN37:AR37"/>
    <mergeCell ref="AS37:AW37"/>
    <mergeCell ref="AX37:BA37"/>
    <mergeCell ref="AS36:AW36"/>
    <mergeCell ref="AX36:BA36"/>
    <mergeCell ref="BB36:BF36"/>
    <mergeCell ref="BG36:BK36"/>
    <mergeCell ref="BL36:BP36"/>
    <mergeCell ref="BQ36:BT36"/>
    <mergeCell ref="BU39:BY39"/>
    <mergeCell ref="AS39:AW39"/>
    <mergeCell ref="AX39:BA39"/>
    <mergeCell ref="BB39:BF39"/>
    <mergeCell ref="BG39:BK39"/>
    <mergeCell ref="BL39:BP39"/>
    <mergeCell ref="BQ39:BT39"/>
    <mergeCell ref="BL38:BP38"/>
    <mergeCell ref="BQ38:BT38"/>
    <mergeCell ref="BU38:BY38"/>
    <mergeCell ref="A39:D39"/>
    <mergeCell ref="E39:T39"/>
    <mergeCell ref="U39:Y39"/>
    <mergeCell ref="Z39:AD39"/>
    <mergeCell ref="AE39:AH39"/>
    <mergeCell ref="AI39:AM39"/>
    <mergeCell ref="AN39:AR39"/>
    <mergeCell ref="AI38:AM38"/>
    <mergeCell ref="AN38:AR38"/>
    <mergeCell ref="AS38:AW38"/>
    <mergeCell ref="AX38:BA38"/>
    <mergeCell ref="BB38:BF38"/>
    <mergeCell ref="BG38:BK38"/>
    <mergeCell ref="E49:W49"/>
    <mergeCell ref="X49:AB49"/>
    <mergeCell ref="AC49:AG49"/>
    <mergeCell ref="AH49:AL49"/>
    <mergeCell ref="AM49:AQ49"/>
    <mergeCell ref="AR49:AV49"/>
    <mergeCell ref="AW49:BA49"/>
    <mergeCell ref="BB49:BF49"/>
    <mergeCell ref="A48:D48"/>
    <mergeCell ref="E48:W48"/>
    <mergeCell ref="X48:AB48"/>
    <mergeCell ref="AC48:AG48"/>
    <mergeCell ref="AH48:AL48"/>
    <mergeCell ref="BG51:BK51"/>
    <mergeCell ref="A52:D52"/>
    <mergeCell ref="E52:W52"/>
    <mergeCell ref="X52:AB52"/>
    <mergeCell ref="AC52:AG52"/>
    <mergeCell ref="AH52:AL52"/>
    <mergeCell ref="AM52:AQ52"/>
    <mergeCell ref="AR52:AV52"/>
    <mergeCell ref="AW52:BA52"/>
    <mergeCell ref="BB52:BF52"/>
    <mergeCell ref="BG50:BK50"/>
    <mergeCell ref="A51:D51"/>
    <mergeCell ref="E51:W51"/>
    <mergeCell ref="X51:AB51"/>
    <mergeCell ref="AC51:AG51"/>
    <mergeCell ref="AH51:AL51"/>
    <mergeCell ref="AM51:AQ51"/>
    <mergeCell ref="AR51:AV51"/>
    <mergeCell ref="AW51:BA51"/>
    <mergeCell ref="BB51:BF51"/>
    <mergeCell ref="BG53:BK53"/>
    <mergeCell ref="A54:D54"/>
    <mergeCell ref="E54:W54"/>
    <mergeCell ref="X54:AB54"/>
    <mergeCell ref="AC54:AG54"/>
    <mergeCell ref="AH54:AL54"/>
    <mergeCell ref="AM54:AQ54"/>
    <mergeCell ref="AR54:AV54"/>
    <mergeCell ref="AW54:BA54"/>
    <mergeCell ref="BB54:BF54"/>
    <mergeCell ref="BG52:BK52"/>
    <mergeCell ref="A53:D53"/>
    <mergeCell ref="E53:W53"/>
    <mergeCell ref="X53:AB53"/>
    <mergeCell ref="AC53:AG53"/>
    <mergeCell ref="AH53:AL53"/>
    <mergeCell ref="AM53:AQ53"/>
    <mergeCell ref="AR53:AV53"/>
    <mergeCell ref="AW53:BA53"/>
    <mergeCell ref="BB53:BF53"/>
    <mergeCell ref="BG56:BK56"/>
    <mergeCell ref="BG55:BK55"/>
    <mergeCell ref="A56:D56"/>
    <mergeCell ref="E56:W56"/>
    <mergeCell ref="X56:AB56"/>
    <mergeCell ref="AC56:AG56"/>
    <mergeCell ref="AH56:AL56"/>
    <mergeCell ref="AM56:AQ56"/>
    <mergeCell ref="AR56:AV56"/>
    <mergeCell ref="AW56:BA56"/>
    <mergeCell ref="BB56:BF56"/>
    <mergeCell ref="BG54:BK54"/>
    <mergeCell ref="A55:D55"/>
    <mergeCell ref="E55:W55"/>
    <mergeCell ref="X55:AB55"/>
    <mergeCell ref="AC55:AG55"/>
    <mergeCell ref="AH55:AL55"/>
    <mergeCell ref="AM55:AQ55"/>
    <mergeCell ref="AR55:AV55"/>
    <mergeCell ref="AW55:BA55"/>
    <mergeCell ref="BB55:BF55"/>
    <mergeCell ref="BB67:BF67"/>
    <mergeCell ref="BG67:BK67"/>
    <mergeCell ref="BL67:BP67"/>
    <mergeCell ref="BQ67:BT67"/>
    <mergeCell ref="BU67:BY67"/>
    <mergeCell ref="A68:D68"/>
    <mergeCell ref="E68:T68"/>
    <mergeCell ref="U68:Y68"/>
    <mergeCell ref="Z68:AD68"/>
    <mergeCell ref="AE68:AH68"/>
    <mergeCell ref="A67:D67"/>
    <mergeCell ref="E67:T67"/>
    <mergeCell ref="U67:Y67"/>
    <mergeCell ref="Z67:AD67"/>
    <mergeCell ref="AE67:AH67"/>
    <mergeCell ref="AI67:AM67"/>
    <mergeCell ref="AN67:AR67"/>
    <mergeCell ref="AS67:AW67"/>
    <mergeCell ref="AX67:BA67"/>
    <mergeCell ref="BU69:BY69"/>
    <mergeCell ref="A70:D70"/>
    <mergeCell ref="E70:T70"/>
    <mergeCell ref="U70:Y70"/>
    <mergeCell ref="Z70:AD70"/>
    <mergeCell ref="AE70:AH70"/>
    <mergeCell ref="AI70:AM70"/>
    <mergeCell ref="AN70:AR70"/>
    <mergeCell ref="AS70:AW70"/>
    <mergeCell ref="AX70:BA70"/>
    <mergeCell ref="AS69:AW69"/>
    <mergeCell ref="AX69:BA69"/>
    <mergeCell ref="BB69:BF69"/>
    <mergeCell ref="BG69:BK69"/>
    <mergeCell ref="BL69:BP69"/>
    <mergeCell ref="BQ69:BT69"/>
    <mergeCell ref="BL68:BP68"/>
    <mergeCell ref="BQ68:BT68"/>
    <mergeCell ref="BU68:BY68"/>
    <mergeCell ref="A69:D69"/>
    <mergeCell ref="E69:T69"/>
    <mergeCell ref="U69:Y69"/>
    <mergeCell ref="Z69:AD69"/>
    <mergeCell ref="AE69:AH69"/>
    <mergeCell ref="AI69:AM69"/>
    <mergeCell ref="AN69:AR69"/>
    <mergeCell ref="AI68:AM68"/>
    <mergeCell ref="AN68:AR68"/>
    <mergeCell ref="AS68:AW68"/>
    <mergeCell ref="AX68:BA68"/>
    <mergeCell ref="BB68:BF68"/>
    <mergeCell ref="BG68:BK68"/>
    <mergeCell ref="BL71:BP71"/>
    <mergeCell ref="BQ71:BT71"/>
    <mergeCell ref="BU71:BY71"/>
    <mergeCell ref="A72:D72"/>
    <mergeCell ref="E72:T72"/>
    <mergeCell ref="U72:Y72"/>
    <mergeCell ref="Z72:AD72"/>
    <mergeCell ref="AE72:AH72"/>
    <mergeCell ref="AI72:AM72"/>
    <mergeCell ref="AN72:AR72"/>
    <mergeCell ref="AI71:AM71"/>
    <mergeCell ref="AN71:AR71"/>
    <mergeCell ref="AS71:AW71"/>
    <mergeCell ref="AX71:BA71"/>
    <mergeCell ref="BB71:BF71"/>
    <mergeCell ref="BG71:BK71"/>
    <mergeCell ref="BB70:BF70"/>
    <mergeCell ref="BG70:BK70"/>
    <mergeCell ref="BL70:BP70"/>
    <mergeCell ref="BQ70:BT70"/>
    <mergeCell ref="BU70:BY70"/>
    <mergeCell ref="A71:D71"/>
    <mergeCell ref="E71:T71"/>
    <mergeCell ref="U71:Y71"/>
    <mergeCell ref="Z71:AD71"/>
    <mergeCell ref="AE71:AH71"/>
    <mergeCell ref="BB73:BF73"/>
    <mergeCell ref="BG73:BK73"/>
    <mergeCell ref="BL73:BP73"/>
    <mergeCell ref="BQ73:BT73"/>
    <mergeCell ref="BU73:BY73"/>
    <mergeCell ref="A74:D74"/>
    <mergeCell ref="E74:T74"/>
    <mergeCell ref="U74:Y74"/>
    <mergeCell ref="Z74:AD74"/>
    <mergeCell ref="AE74:AH74"/>
    <mergeCell ref="BU72:BY72"/>
    <mergeCell ref="A73:D73"/>
    <mergeCell ref="E73:T73"/>
    <mergeCell ref="U73:Y73"/>
    <mergeCell ref="Z73:AD73"/>
    <mergeCell ref="AE73:AH73"/>
    <mergeCell ref="AI73:AM73"/>
    <mergeCell ref="AN73:AR73"/>
    <mergeCell ref="AS73:AW73"/>
    <mergeCell ref="AX73:BA73"/>
    <mergeCell ref="AS72:AW72"/>
    <mergeCell ref="AX72:BA72"/>
    <mergeCell ref="BB72:BF72"/>
    <mergeCell ref="BG72:BK72"/>
    <mergeCell ref="BL72:BP72"/>
    <mergeCell ref="BQ72:BT72"/>
    <mergeCell ref="BU75:BY75"/>
    <mergeCell ref="A76:D76"/>
    <mergeCell ref="E76:T76"/>
    <mergeCell ref="U76:Y76"/>
    <mergeCell ref="Z76:AD76"/>
    <mergeCell ref="AE76:AH76"/>
    <mergeCell ref="AI76:AM76"/>
    <mergeCell ref="AN76:AR76"/>
    <mergeCell ref="AS76:AW76"/>
    <mergeCell ref="AX76:BA76"/>
    <mergeCell ref="AS75:AW75"/>
    <mergeCell ref="AX75:BA75"/>
    <mergeCell ref="BB75:BF75"/>
    <mergeCell ref="BG75:BK75"/>
    <mergeCell ref="BL75:BP75"/>
    <mergeCell ref="BQ75:BT75"/>
    <mergeCell ref="BL74:BP74"/>
    <mergeCell ref="BQ74:BT74"/>
    <mergeCell ref="BU74:BY74"/>
    <mergeCell ref="A75:D75"/>
    <mergeCell ref="E75:T75"/>
    <mergeCell ref="U75:Y75"/>
    <mergeCell ref="Z75:AD75"/>
    <mergeCell ref="AE75:AH75"/>
    <mergeCell ref="AI75:AM75"/>
    <mergeCell ref="AN75:AR75"/>
    <mergeCell ref="AI74:AM74"/>
    <mergeCell ref="AN74:AR74"/>
    <mergeCell ref="AS74:AW74"/>
    <mergeCell ref="AX74:BA74"/>
    <mergeCell ref="BB74:BF74"/>
    <mergeCell ref="BG74:BK74"/>
    <mergeCell ref="BL77:BP77"/>
    <mergeCell ref="BQ77:BT77"/>
    <mergeCell ref="BU77:BY77"/>
    <mergeCell ref="A78:D78"/>
    <mergeCell ref="E78:T78"/>
    <mergeCell ref="U78:Y78"/>
    <mergeCell ref="Z78:AD78"/>
    <mergeCell ref="AE78:AH78"/>
    <mergeCell ref="AI78:AM78"/>
    <mergeCell ref="AN78:AR78"/>
    <mergeCell ref="AI77:AM77"/>
    <mergeCell ref="AN77:AR77"/>
    <mergeCell ref="AS77:AW77"/>
    <mergeCell ref="AX77:BA77"/>
    <mergeCell ref="BB77:BF77"/>
    <mergeCell ref="BG77:BK77"/>
    <mergeCell ref="BB76:BF76"/>
    <mergeCell ref="BG76:BK76"/>
    <mergeCell ref="BL76:BP76"/>
    <mergeCell ref="BQ76:BT76"/>
    <mergeCell ref="BU76:BY76"/>
    <mergeCell ref="A77:D77"/>
    <mergeCell ref="E77:T77"/>
    <mergeCell ref="U77:Y77"/>
    <mergeCell ref="Z77:AD77"/>
    <mergeCell ref="AE77:AH77"/>
    <mergeCell ref="BB79:BF79"/>
    <mergeCell ref="BG79:BK79"/>
    <mergeCell ref="BL79:BP79"/>
    <mergeCell ref="BQ79:BT79"/>
    <mergeCell ref="BU79:BY79"/>
    <mergeCell ref="A80:D80"/>
    <mergeCell ref="E80:T80"/>
    <mergeCell ref="U80:Y80"/>
    <mergeCell ref="Z80:AD80"/>
    <mergeCell ref="AE80:AH80"/>
    <mergeCell ref="BU78:BY78"/>
    <mergeCell ref="A79:D79"/>
    <mergeCell ref="E79:T79"/>
    <mergeCell ref="U79:Y79"/>
    <mergeCell ref="Z79:AD79"/>
    <mergeCell ref="AE79:AH79"/>
    <mergeCell ref="AI79:AM79"/>
    <mergeCell ref="AN79:AR79"/>
    <mergeCell ref="AS79:AW79"/>
    <mergeCell ref="AX79:BA79"/>
    <mergeCell ref="AS78:AW78"/>
    <mergeCell ref="AX78:BA78"/>
    <mergeCell ref="BB78:BF78"/>
    <mergeCell ref="BG78:BK78"/>
    <mergeCell ref="BL78:BP78"/>
    <mergeCell ref="BQ78:BT78"/>
    <mergeCell ref="BU81:BY81"/>
    <mergeCell ref="A82:D82"/>
    <mergeCell ref="E82:T82"/>
    <mergeCell ref="U82:Y82"/>
    <mergeCell ref="Z82:AD82"/>
    <mergeCell ref="AE82:AH82"/>
    <mergeCell ref="AI82:AM82"/>
    <mergeCell ref="AN82:AR82"/>
    <mergeCell ref="AS82:AW82"/>
    <mergeCell ref="AX82:BA82"/>
    <mergeCell ref="AS81:AW81"/>
    <mergeCell ref="AX81:BA81"/>
    <mergeCell ref="BB81:BF81"/>
    <mergeCell ref="BG81:BK81"/>
    <mergeCell ref="BL81:BP81"/>
    <mergeCell ref="BQ81:BT81"/>
    <mergeCell ref="BL80:BP80"/>
    <mergeCell ref="BQ80:BT80"/>
    <mergeCell ref="BU80:BY80"/>
    <mergeCell ref="A81:D81"/>
    <mergeCell ref="E81:T81"/>
    <mergeCell ref="U81:Y81"/>
    <mergeCell ref="Z81:AD81"/>
    <mergeCell ref="AE81:AH81"/>
    <mergeCell ref="AI81:AM81"/>
    <mergeCell ref="AN81:AR81"/>
    <mergeCell ref="AI80:AM80"/>
    <mergeCell ref="AN80:AR80"/>
    <mergeCell ref="AS80:AW80"/>
    <mergeCell ref="AX80:BA80"/>
    <mergeCell ref="BB80:BF80"/>
    <mergeCell ref="BG80:BK80"/>
    <mergeCell ref="BL83:BP83"/>
    <mergeCell ref="BQ83:BT83"/>
    <mergeCell ref="BU83:BY83"/>
    <mergeCell ref="A84:D84"/>
    <mergeCell ref="E84:T84"/>
    <mergeCell ref="U84:Y84"/>
    <mergeCell ref="Z84:AD84"/>
    <mergeCell ref="AE84:AH84"/>
    <mergeCell ref="AI84:AM84"/>
    <mergeCell ref="AN84:AR84"/>
    <mergeCell ref="AI83:AM83"/>
    <mergeCell ref="AN83:AR83"/>
    <mergeCell ref="AS83:AW83"/>
    <mergeCell ref="AX83:BA83"/>
    <mergeCell ref="BB83:BF83"/>
    <mergeCell ref="BG83:BK83"/>
    <mergeCell ref="BB82:BF82"/>
    <mergeCell ref="BG82:BK82"/>
    <mergeCell ref="BL82:BP82"/>
    <mergeCell ref="BQ82:BT82"/>
    <mergeCell ref="BU82:BY82"/>
    <mergeCell ref="A83:D83"/>
    <mergeCell ref="E83:T83"/>
    <mergeCell ref="U83:Y83"/>
    <mergeCell ref="Z83:AD83"/>
    <mergeCell ref="AE83:AH83"/>
    <mergeCell ref="BB85:BF85"/>
    <mergeCell ref="BG85:BK85"/>
    <mergeCell ref="BL85:BP85"/>
    <mergeCell ref="BQ85:BT85"/>
    <mergeCell ref="BU85:BY85"/>
    <mergeCell ref="BU84:BY84"/>
    <mergeCell ref="A85:D85"/>
    <mergeCell ref="E85:T85"/>
    <mergeCell ref="U85:Y85"/>
    <mergeCell ref="Z85:AD85"/>
    <mergeCell ref="AE85:AH85"/>
    <mergeCell ref="AI85:AM85"/>
    <mergeCell ref="AN85:AR85"/>
    <mergeCell ref="AS85:AW85"/>
    <mergeCell ref="AX85:BA85"/>
    <mergeCell ref="AS84:AW84"/>
    <mergeCell ref="AX84:BA84"/>
    <mergeCell ref="BB84:BF84"/>
    <mergeCell ref="BG84:BK84"/>
    <mergeCell ref="BL84:BP84"/>
    <mergeCell ref="BQ84:BT84"/>
    <mergeCell ref="AM103:AQ103"/>
    <mergeCell ref="AR103:AV103"/>
    <mergeCell ref="AW103:BA103"/>
    <mergeCell ref="BB103:BF103"/>
    <mergeCell ref="A102:D102"/>
    <mergeCell ref="E102:W102"/>
    <mergeCell ref="X102:AB102"/>
    <mergeCell ref="AC102:AG102"/>
    <mergeCell ref="AH102:AL102"/>
    <mergeCell ref="AM102:AQ102"/>
    <mergeCell ref="AR102:AV102"/>
    <mergeCell ref="AW102:BA102"/>
    <mergeCell ref="BB102:BF102"/>
    <mergeCell ref="BG105:BK105"/>
    <mergeCell ref="A106:D106"/>
    <mergeCell ref="E106:W106"/>
    <mergeCell ref="X106:AB106"/>
    <mergeCell ref="AC106:AG106"/>
    <mergeCell ref="AH106:AL106"/>
    <mergeCell ref="AM106:AQ106"/>
    <mergeCell ref="AR106:AV106"/>
    <mergeCell ref="AW106:BA106"/>
    <mergeCell ref="BB106:BF106"/>
    <mergeCell ref="BG104:BK104"/>
    <mergeCell ref="A105:D105"/>
    <mergeCell ref="E105:W105"/>
    <mergeCell ref="X105:AB105"/>
    <mergeCell ref="AC105:AG105"/>
    <mergeCell ref="AH105:AL105"/>
    <mergeCell ref="AM105:AQ105"/>
    <mergeCell ref="AR105:AV105"/>
    <mergeCell ref="AW105:BA105"/>
    <mergeCell ref="BB105:BF105"/>
    <mergeCell ref="BG107:BK107"/>
    <mergeCell ref="A108:D108"/>
    <mergeCell ref="E108:W108"/>
    <mergeCell ref="X108:AB108"/>
    <mergeCell ref="AC108:AG108"/>
    <mergeCell ref="AH108:AL108"/>
    <mergeCell ref="AM108:AQ108"/>
    <mergeCell ref="AR108:AV108"/>
    <mergeCell ref="AW108:BA108"/>
    <mergeCell ref="BB108:BF108"/>
    <mergeCell ref="BG106:BK106"/>
    <mergeCell ref="A107:D107"/>
    <mergeCell ref="E107:W107"/>
    <mergeCell ref="X107:AB107"/>
    <mergeCell ref="AC107:AG107"/>
    <mergeCell ref="AH107:AL107"/>
    <mergeCell ref="AM107:AQ107"/>
    <mergeCell ref="AR107:AV107"/>
    <mergeCell ref="AW107:BA107"/>
    <mergeCell ref="BB107:BF107"/>
    <mergeCell ref="BG109:BK109"/>
    <mergeCell ref="A110:D110"/>
    <mergeCell ref="E110:W110"/>
    <mergeCell ref="X110:AB110"/>
    <mergeCell ref="AC110:AG110"/>
    <mergeCell ref="AH110:AL110"/>
    <mergeCell ref="AM110:AQ110"/>
    <mergeCell ref="AR110:AV110"/>
    <mergeCell ref="AW110:BA110"/>
    <mergeCell ref="BB110:BF110"/>
    <mergeCell ref="BG108:BK108"/>
    <mergeCell ref="A109:D109"/>
    <mergeCell ref="E109:W109"/>
    <mergeCell ref="X109:AB109"/>
    <mergeCell ref="AC109:AG109"/>
    <mergeCell ref="AH109:AL109"/>
    <mergeCell ref="AM109:AQ109"/>
    <mergeCell ref="AR109:AV109"/>
    <mergeCell ref="AW109:BA109"/>
    <mergeCell ref="BB109:BF109"/>
    <mergeCell ref="BG111:BK111"/>
    <mergeCell ref="A112:D112"/>
    <mergeCell ref="E112:W112"/>
    <mergeCell ref="X112:AB112"/>
    <mergeCell ref="AC112:AG112"/>
    <mergeCell ref="AH112:AL112"/>
    <mergeCell ref="AM112:AQ112"/>
    <mergeCell ref="AR112:AV112"/>
    <mergeCell ref="AW112:BA112"/>
    <mergeCell ref="BB112:BF112"/>
    <mergeCell ref="BG110:BK110"/>
    <mergeCell ref="A111:D111"/>
    <mergeCell ref="E111:W111"/>
    <mergeCell ref="X111:AB111"/>
    <mergeCell ref="AC111:AG111"/>
    <mergeCell ref="AH111:AL111"/>
    <mergeCell ref="AM111:AQ111"/>
    <mergeCell ref="AR111:AV111"/>
    <mergeCell ref="AW111:BA111"/>
    <mergeCell ref="BB111:BF111"/>
    <mergeCell ref="BG113:BK113"/>
    <mergeCell ref="A114:D114"/>
    <mergeCell ref="E114:W114"/>
    <mergeCell ref="X114:AB114"/>
    <mergeCell ref="AC114:AG114"/>
    <mergeCell ref="AH114:AL114"/>
    <mergeCell ref="AM114:AQ114"/>
    <mergeCell ref="AR114:AV114"/>
    <mergeCell ref="AW114:BA114"/>
    <mergeCell ref="BB114:BF114"/>
    <mergeCell ref="BG112:BK112"/>
    <mergeCell ref="A113:D113"/>
    <mergeCell ref="E113:W113"/>
    <mergeCell ref="X113:AB113"/>
    <mergeCell ref="AC113:AG113"/>
    <mergeCell ref="AH113:AL113"/>
    <mergeCell ref="AM113:AQ113"/>
    <mergeCell ref="AR113:AV113"/>
    <mergeCell ref="AW113:BA113"/>
    <mergeCell ref="BB113:BF113"/>
    <mergeCell ref="BG115:BK115"/>
    <mergeCell ref="A116:D116"/>
    <mergeCell ref="E116:W116"/>
    <mergeCell ref="X116:AB116"/>
    <mergeCell ref="AC116:AG116"/>
    <mergeCell ref="AH116:AL116"/>
    <mergeCell ref="AM116:AQ116"/>
    <mergeCell ref="AR116:AV116"/>
    <mergeCell ref="AW116:BA116"/>
    <mergeCell ref="BB116:BF116"/>
    <mergeCell ref="BG114:BK114"/>
    <mergeCell ref="A115:D115"/>
    <mergeCell ref="E115:W115"/>
    <mergeCell ref="X115:AB115"/>
    <mergeCell ref="AC115:AG115"/>
    <mergeCell ref="AH115:AL115"/>
    <mergeCell ref="AM115:AQ115"/>
    <mergeCell ref="AR115:AV115"/>
    <mergeCell ref="AW115:BA115"/>
    <mergeCell ref="BB115:BF115"/>
    <mergeCell ref="BG117:BK117"/>
    <mergeCell ref="A118:D118"/>
    <mergeCell ref="E118:W118"/>
    <mergeCell ref="X118:AB118"/>
    <mergeCell ref="AC118:AG118"/>
    <mergeCell ref="AH118:AL118"/>
    <mergeCell ref="AM118:AQ118"/>
    <mergeCell ref="AR118:AV118"/>
    <mergeCell ref="AW118:BA118"/>
    <mergeCell ref="BB118:BF118"/>
    <mergeCell ref="BG116:BK116"/>
    <mergeCell ref="A117:D117"/>
    <mergeCell ref="E117:W117"/>
    <mergeCell ref="X117:AB117"/>
    <mergeCell ref="AC117:AG117"/>
    <mergeCell ref="AH117:AL117"/>
    <mergeCell ref="AM117:AQ117"/>
    <mergeCell ref="AR117:AV117"/>
    <mergeCell ref="AW117:BA117"/>
    <mergeCell ref="BB117:BF117"/>
    <mergeCell ref="BG120:BK120"/>
    <mergeCell ref="BG119:BK119"/>
    <mergeCell ref="A120:D120"/>
    <mergeCell ref="E120:W120"/>
    <mergeCell ref="X120:AB120"/>
    <mergeCell ref="AC120:AG120"/>
    <mergeCell ref="AH120:AL120"/>
    <mergeCell ref="AM120:AQ120"/>
    <mergeCell ref="AR120:AV120"/>
    <mergeCell ref="AW120:BA120"/>
    <mergeCell ref="BB120:BF120"/>
    <mergeCell ref="BG118:BK118"/>
    <mergeCell ref="A119:D119"/>
    <mergeCell ref="E119:W119"/>
    <mergeCell ref="X119:AB119"/>
    <mergeCell ref="AC119:AG119"/>
    <mergeCell ref="AH119:AL119"/>
    <mergeCell ref="AM119:AQ119"/>
    <mergeCell ref="AR119:AV119"/>
    <mergeCell ref="AW119:BA119"/>
    <mergeCell ref="BB119:BF119"/>
    <mergeCell ref="A138:C138"/>
    <mergeCell ref="D138:T138"/>
    <mergeCell ref="U138:Y138"/>
    <mergeCell ref="Z138:AD138"/>
    <mergeCell ref="AE138:AH138"/>
    <mergeCell ref="AI138:AM138"/>
    <mergeCell ref="AN138:AR138"/>
    <mergeCell ref="BL139:BP139"/>
    <mergeCell ref="BQ139:BT139"/>
    <mergeCell ref="BU139:BY139"/>
    <mergeCell ref="A140:C140"/>
    <mergeCell ref="D140:T140"/>
    <mergeCell ref="U140:Y140"/>
    <mergeCell ref="Z140:AD140"/>
    <mergeCell ref="AE140:AH140"/>
    <mergeCell ref="AI140:AM140"/>
    <mergeCell ref="AN140:AR140"/>
    <mergeCell ref="AI139:AM139"/>
    <mergeCell ref="AN139:AR139"/>
    <mergeCell ref="AS139:AW139"/>
    <mergeCell ref="AX139:BA139"/>
    <mergeCell ref="BB139:BF139"/>
    <mergeCell ref="BG139:BK139"/>
    <mergeCell ref="A139:C139"/>
    <mergeCell ref="D139:T139"/>
    <mergeCell ref="U139:Y139"/>
    <mergeCell ref="Z139:AD139"/>
    <mergeCell ref="AE139:AH139"/>
    <mergeCell ref="BB141:BF141"/>
    <mergeCell ref="BG141:BK141"/>
    <mergeCell ref="BL141:BP141"/>
    <mergeCell ref="BQ141:BT141"/>
    <mergeCell ref="BU141:BY141"/>
    <mergeCell ref="A142:C142"/>
    <mergeCell ref="D142:T142"/>
    <mergeCell ref="U142:Y142"/>
    <mergeCell ref="Z142:AD142"/>
    <mergeCell ref="AE142:AH142"/>
    <mergeCell ref="BU140:BY140"/>
    <mergeCell ref="A141:C141"/>
    <mergeCell ref="D141:T141"/>
    <mergeCell ref="U141:Y141"/>
    <mergeCell ref="Z141:AD141"/>
    <mergeCell ref="AE141:AH141"/>
    <mergeCell ref="AI141:AM141"/>
    <mergeCell ref="AN141:AR141"/>
    <mergeCell ref="AS141:AW141"/>
    <mergeCell ref="AX141:BA141"/>
    <mergeCell ref="AS140:AW140"/>
    <mergeCell ref="AX140:BA140"/>
    <mergeCell ref="BB140:BF140"/>
    <mergeCell ref="BG140:BK140"/>
    <mergeCell ref="BL140:BP140"/>
    <mergeCell ref="BQ140:BT140"/>
    <mergeCell ref="BU143:BY143"/>
    <mergeCell ref="A144:C144"/>
    <mergeCell ref="D144:T144"/>
    <mergeCell ref="U144:Y144"/>
    <mergeCell ref="Z144:AD144"/>
    <mergeCell ref="AE144:AH144"/>
    <mergeCell ref="AI144:AM144"/>
    <mergeCell ref="AN144:AR144"/>
    <mergeCell ref="AS144:AW144"/>
    <mergeCell ref="AX144:BA144"/>
    <mergeCell ref="AS143:AW143"/>
    <mergeCell ref="AX143:BA143"/>
    <mergeCell ref="BB143:BF143"/>
    <mergeCell ref="BG143:BK143"/>
    <mergeCell ref="BL143:BP143"/>
    <mergeCell ref="BQ143:BT143"/>
    <mergeCell ref="BL142:BP142"/>
    <mergeCell ref="BQ142:BT142"/>
    <mergeCell ref="BU142:BY142"/>
    <mergeCell ref="A143:C143"/>
    <mergeCell ref="D143:T143"/>
    <mergeCell ref="U143:Y143"/>
    <mergeCell ref="Z143:AD143"/>
    <mergeCell ref="AE143:AH143"/>
    <mergeCell ref="AI143:AM143"/>
    <mergeCell ref="AN143:AR143"/>
    <mergeCell ref="AI142:AM142"/>
    <mergeCell ref="AN142:AR142"/>
    <mergeCell ref="AS142:AW142"/>
    <mergeCell ref="AX142:BA142"/>
    <mergeCell ref="BB142:BF142"/>
    <mergeCell ref="BG142:BK142"/>
    <mergeCell ref="BL145:BP145"/>
    <mergeCell ref="BQ145:BT145"/>
    <mergeCell ref="BU145:BY145"/>
    <mergeCell ref="A146:C146"/>
    <mergeCell ref="D146:T146"/>
    <mergeCell ref="U146:Y146"/>
    <mergeCell ref="Z146:AD146"/>
    <mergeCell ref="AE146:AH146"/>
    <mergeCell ref="AI146:AM146"/>
    <mergeCell ref="AN146:AR146"/>
    <mergeCell ref="AI145:AM145"/>
    <mergeCell ref="AN145:AR145"/>
    <mergeCell ref="AS145:AW145"/>
    <mergeCell ref="AX145:BA145"/>
    <mergeCell ref="BB145:BF145"/>
    <mergeCell ref="BG145:BK145"/>
    <mergeCell ref="BB144:BF144"/>
    <mergeCell ref="BG144:BK144"/>
    <mergeCell ref="BL144:BP144"/>
    <mergeCell ref="BQ144:BT144"/>
    <mergeCell ref="BU144:BY144"/>
    <mergeCell ref="A145:C145"/>
    <mergeCell ref="D145:T145"/>
    <mergeCell ref="U145:Y145"/>
    <mergeCell ref="Z145:AD145"/>
    <mergeCell ref="AE145:AH145"/>
    <mergeCell ref="BU146:BY146"/>
    <mergeCell ref="AI147:AM147"/>
    <mergeCell ref="AS146:AW146"/>
    <mergeCell ref="AX146:BA146"/>
    <mergeCell ref="BB146:BF146"/>
    <mergeCell ref="BG146:BK146"/>
    <mergeCell ref="BL146:BP146"/>
    <mergeCell ref="BQ146:BT146"/>
    <mergeCell ref="Z147:AD147"/>
    <mergeCell ref="Z157:AD157"/>
    <mergeCell ref="AE157:AI157"/>
    <mergeCell ref="AJ157:AN157"/>
    <mergeCell ref="AO157:AS157"/>
    <mergeCell ref="A156:C156"/>
    <mergeCell ref="D156:T156"/>
    <mergeCell ref="U156:Y156"/>
    <mergeCell ref="Z156:AD156"/>
    <mergeCell ref="AE156:AI156"/>
    <mergeCell ref="AJ156:AN156"/>
    <mergeCell ref="AO156:AS156"/>
    <mergeCell ref="AO155:AS155"/>
    <mergeCell ref="AT155:AX155"/>
    <mergeCell ref="AY155:BC155"/>
    <mergeCell ref="BD155:BH155"/>
    <mergeCell ref="AO153:AS153"/>
    <mergeCell ref="AT153:AX153"/>
    <mergeCell ref="AY153:BC153"/>
    <mergeCell ref="BD153:BH153"/>
    <mergeCell ref="AE154:AI154"/>
    <mergeCell ref="AJ154:AN154"/>
    <mergeCell ref="A153:C153"/>
    <mergeCell ref="D153:T153"/>
    <mergeCell ref="U153:Y153"/>
    <mergeCell ref="AT159:AX159"/>
    <mergeCell ref="AY159:BC159"/>
    <mergeCell ref="BD159:BH159"/>
    <mergeCell ref="A160:C160"/>
    <mergeCell ref="D160:T160"/>
    <mergeCell ref="U160:Y160"/>
    <mergeCell ref="Z160:AD160"/>
    <mergeCell ref="AE160:AI160"/>
    <mergeCell ref="AJ160:AN160"/>
    <mergeCell ref="AO160:AS160"/>
    <mergeCell ref="AT158:AX158"/>
    <mergeCell ref="AY158:BC158"/>
    <mergeCell ref="BD158:BH158"/>
    <mergeCell ref="A159:C159"/>
    <mergeCell ref="D159:T159"/>
    <mergeCell ref="U159:Y159"/>
    <mergeCell ref="Z159:AD159"/>
    <mergeCell ref="AE159:AI159"/>
    <mergeCell ref="AJ159:AN159"/>
    <mergeCell ref="AO159:AS159"/>
    <mergeCell ref="AT161:AX161"/>
    <mergeCell ref="AY161:BC161"/>
    <mergeCell ref="BD161:BH161"/>
    <mergeCell ref="A162:C162"/>
    <mergeCell ref="D162:T162"/>
    <mergeCell ref="U162:Y162"/>
    <mergeCell ref="Z162:AD162"/>
    <mergeCell ref="AE162:AI162"/>
    <mergeCell ref="AJ162:AN162"/>
    <mergeCell ref="AO162:AS162"/>
    <mergeCell ref="AT160:AX160"/>
    <mergeCell ref="AY160:BC160"/>
    <mergeCell ref="BD160:BH160"/>
    <mergeCell ref="A161:C161"/>
    <mergeCell ref="D161:T161"/>
    <mergeCell ref="U161:Y161"/>
    <mergeCell ref="Z161:AD161"/>
    <mergeCell ref="AE161:AI161"/>
    <mergeCell ref="AJ161:AN161"/>
    <mergeCell ref="AO161:AS161"/>
    <mergeCell ref="AT163:AX163"/>
    <mergeCell ref="AY163:BC163"/>
    <mergeCell ref="BD163:BH163"/>
    <mergeCell ref="A164:C164"/>
    <mergeCell ref="D164:T164"/>
    <mergeCell ref="U164:Y164"/>
    <mergeCell ref="Z164:AD164"/>
    <mergeCell ref="AE164:AI164"/>
    <mergeCell ref="AJ164:AN164"/>
    <mergeCell ref="AO164:AS164"/>
    <mergeCell ref="AT162:AX162"/>
    <mergeCell ref="AY162:BC162"/>
    <mergeCell ref="BD162:BH162"/>
    <mergeCell ref="A163:C163"/>
    <mergeCell ref="D163:T163"/>
    <mergeCell ref="U163:Y163"/>
    <mergeCell ref="Z163:AD163"/>
    <mergeCell ref="AE163:AI163"/>
    <mergeCell ref="AJ163:AN163"/>
    <mergeCell ref="AO163:AS163"/>
    <mergeCell ref="AT165:AX165"/>
    <mergeCell ref="AY165:BC165"/>
    <mergeCell ref="BD165:BH165"/>
    <mergeCell ref="A166:C166"/>
    <mergeCell ref="D166:T166"/>
    <mergeCell ref="U166:Y166"/>
    <mergeCell ref="Z166:AD166"/>
    <mergeCell ref="AE166:AI166"/>
    <mergeCell ref="AJ166:AN166"/>
    <mergeCell ref="AO166:AS166"/>
    <mergeCell ref="AT164:AX164"/>
    <mergeCell ref="AY164:BC164"/>
    <mergeCell ref="BD164:BH164"/>
    <mergeCell ref="A165:C165"/>
    <mergeCell ref="D165:T165"/>
    <mergeCell ref="U165:Y165"/>
    <mergeCell ref="Z165:AD165"/>
    <mergeCell ref="AE165:AI165"/>
    <mergeCell ref="AJ165:AN165"/>
    <mergeCell ref="AO165:AS165"/>
    <mergeCell ref="AT167:AX167"/>
    <mergeCell ref="AY167:BC167"/>
    <mergeCell ref="BD167:BH167"/>
    <mergeCell ref="A168:C168"/>
    <mergeCell ref="D168:T168"/>
    <mergeCell ref="U168:Y168"/>
    <mergeCell ref="Z168:AD168"/>
    <mergeCell ref="AE168:AI168"/>
    <mergeCell ref="AJ168:AN168"/>
    <mergeCell ref="AO168:AS168"/>
    <mergeCell ref="AT166:AX166"/>
    <mergeCell ref="AY166:BC166"/>
    <mergeCell ref="BD166:BH166"/>
    <mergeCell ref="A167:C167"/>
    <mergeCell ref="D167:T167"/>
    <mergeCell ref="U167:Y167"/>
    <mergeCell ref="Z167:AD167"/>
    <mergeCell ref="AE167:AI167"/>
    <mergeCell ref="AJ167:AN167"/>
    <mergeCell ref="AO167:AS167"/>
    <mergeCell ref="AT169:AX169"/>
    <mergeCell ref="AY169:BC169"/>
    <mergeCell ref="BD169:BH169"/>
    <mergeCell ref="A170:C170"/>
    <mergeCell ref="D170:T170"/>
    <mergeCell ref="U170:Y170"/>
    <mergeCell ref="Z170:AD170"/>
    <mergeCell ref="AE170:AI170"/>
    <mergeCell ref="AJ170:AN170"/>
    <mergeCell ref="AO170:AS170"/>
    <mergeCell ref="AT168:AX168"/>
    <mergeCell ref="AY168:BC168"/>
    <mergeCell ref="BD168:BH168"/>
    <mergeCell ref="A169:C169"/>
    <mergeCell ref="D169:T169"/>
    <mergeCell ref="U169:Y169"/>
    <mergeCell ref="Z169:AD169"/>
    <mergeCell ref="AE169:AI169"/>
    <mergeCell ref="AJ169:AN169"/>
    <mergeCell ref="AO169:AS169"/>
    <mergeCell ref="AU181:AY181"/>
    <mergeCell ref="AZ181:BD181"/>
    <mergeCell ref="BE181:BI181"/>
    <mergeCell ref="BJ181:BN181"/>
    <mergeCell ref="BO181:BS181"/>
    <mergeCell ref="BT181:BX181"/>
    <mergeCell ref="A181:C181"/>
    <mergeCell ref="D181:P181"/>
    <mergeCell ref="Q181:U181"/>
    <mergeCell ref="V181:AE181"/>
    <mergeCell ref="AF181:AJ181"/>
    <mergeCell ref="AK181:AO181"/>
    <mergeCell ref="AP181:AT181"/>
    <mergeCell ref="AT171:AX171"/>
    <mergeCell ref="AY171:BC171"/>
    <mergeCell ref="BD171:BH171"/>
    <mergeCell ref="AT170:AX170"/>
    <mergeCell ref="AY170:BC170"/>
    <mergeCell ref="BD170:BH170"/>
    <mergeCell ref="A171:C171"/>
    <mergeCell ref="D171:T171"/>
    <mergeCell ref="U171:Y171"/>
    <mergeCell ref="Z171:AD171"/>
    <mergeCell ref="AE171:AI171"/>
    <mergeCell ref="AJ171:AN171"/>
    <mergeCell ref="AO171:AS171"/>
    <mergeCell ref="BT180:BX180"/>
    <mergeCell ref="BT179:BX179"/>
    <mergeCell ref="BT178:BX178"/>
    <mergeCell ref="AP178:AT178"/>
    <mergeCell ref="AU178:AY178"/>
    <mergeCell ref="AZ178:BD178"/>
    <mergeCell ref="BT182:BX182"/>
    <mergeCell ref="A185:C185"/>
    <mergeCell ref="D185:P185"/>
    <mergeCell ref="Q185:U185"/>
    <mergeCell ref="V185:AE185"/>
    <mergeCell ref="AF185:AJ185"/>
    <mergeCell ref="AK185:AO185"/>
    <mergeCell ref="AP185:AT185"/>
    <mergeCell ref="AU185:AY185"/>
    <mergeCell ref="AZ185:BD185"/>
    <mergeCell ref="AP182:AT182"/>
    <mergeCell ref="AU182:AY182"/>
    <mergeCell ref="AZ182:BD182"/>
    <mergeCell ref="BE182:BI182"/>
    <mergeCell ref="BJ182:BN182"/>
    <mergeCell ref="BO182:BS182"/>
    <mergeCell ref="A182:C182"/>
    <mergeCell ref="D182:P182"/>
    <mergeCell ref="Q182:U182"/>
    <mergeCell ref="V182:AE182"/>
    <mergeCell ref="AF182:AJ182"/>
    <mergeCell ref="AK182:AO182"/>
    <mergeCell ref="D183:P183"/>
    <mergeCell ref="Q183:U183"/>
    <mergeCell ref="V183:AE183"/>
    <mergeCell ref="AF183:AJ183"/>
    <mergeCell ref="AK183:AO183"/>
    <mergeCell ref="AP183:AT183"/>
    <mergeCell ref="AU183:AY183"/>
    <mergeCell ref="AZ183:BD183"/>
    <mergeCell ref="BE183:BI183"/>
    <mergeCell ref="BJ183:BN183"/>
    <mergeCell ref="AZ187:BD187"/>
    <mergeCell ref="AP186:AT186"/>
    <mergeCell ref="AU186:AY186"/>
    <mergeCell ref="AZ186:BD186"/>
    <mergeCell ref="BE186:BI186"/>
    <mergeCell ref="BJ186:BN186"/>
    <mergeCell ref="BO186:BS186"/>
    <mergeCell ref="BE185:BI185"/>
    <mergeCell ref="BJ185:BN185"/>
    <mergeCell ref="BO185:BS185"/>
    <mergeCell ref="BT185:BX185"/>
    <mergeCell ref="A186:C186"/>
    <mergeCell ref="D186:P186"/>
    <mergeCell ref="Q186:U186"/>
    <mergeCell ref="V186:AE186"/>
    <mergeCell ref="AF186:AJ186"/>
    <mergeCell ref="AK186:AO186"/>
    <mergeCell ref="BT189:BX189"/>
    <mergeCell ref="A190:C190"/>
    <mergeCell ref="D190:P190"/>
    <mergeCell ref="Q190:U190"/>
    <mergeCell ref="V190:AE190"/>
    <mergeCell ref="AF190:AJ190"/>
    <mergeCell ref="AK190:AO190"/>
    <mergeCell ref="AP190:AT190"/>
    <mergeCell ref="AU190:AY190"/>
    <mergeCell ref="AZ190:BD190"/>
    <mergeCell ref="AP189:AT189"/>
    <mergeCell ref="AU189:AY189"/>
    <mergeCell ref="AZ189:BD189"/>
    <mergeCell ref="BE189:BI189"/>
    <mergeCell ref="BJ189:BN189"/>
    <mergeCell ref="BO189:BS189"/>
    <mergeCell ref="BE187:BI187"/>
    <mergeCell ref="BJ187:BN187"/>
    <mergeCell ref="BO187:BS187"/>
    <mergeCell ref="BT187:BX187"/>
    <mergeCell ref="A189:C189"/>
    <mergeCell ref="D189:P189"/>
    <mergeCell ref="Q189:U189"/>
    <mergeCell ref="V189:AE189"/>
    <mergeCell ref="AF189:AJ189"/>
    <mergeCell ref="AK189:AO189"/>
    <mergeCell ref="BE188:BI188"/>
    <mergeCell ref="BJ188:BN188"/>
    <mergeCell ref="BO188:BS188"/>
    <mergeCell ref="BT188:BX188"/>
    <mergeCell ref="AP187:AT187"/>
    <mergeCell ref="AU187:AY187"/>
    <mergeCell ref="BT191:BX191"/>
    <mergeCell ref="A192:C192"/>
    <mergeCell ref="D192:P192"/>
    <mergeCell ref="Q192:U192"/>
    <mergeCell ref="V192:AE192"/>
    <mergeCell ref="AF192:AJ192"/>
    <mergeCell ref="AK192:AO192"/>
    <mergeCell ref="AP192:AT192"/>
    <mergeCell ref="AU192:AY192"/>
    <mergeCell ref="AZ192:BD192"/>
    <mergeCell ref="AP191:AT191"/>
    <mergeCell ref="AU191:AY191"/>
    <mergeCell ref="AZ191:BD191"/>
    <mergeCell ref="BE191:BI191"/>
    <mergeCell ref="BJ191:BN191"/>
    <mergeCell ref="BO191:BS191"/>
    <mergeCell ref="BE190:BI190"/>
    <mergeCell ref="BJ190:BN190"/>
    <mergeCell ref="BO190:BS190"/>
    <mergeCell ref="BT190:BX190"/>
    <mergeCell ref="A191:C191"/>
    <mergeCell ref="D191:P191"/>
    <mergeCell ref="Q191:U191"/>
    <mergeCell ref="V191:AE191"/>
    <mergeCell ref="AF191:AJ191"/>
    <mergeCell ref="AK191:AO191"/>
    <mergeCell ref="BE192:BI192"/>
    <mergeCell ref="BJ192:BN192"/>
    <mergeCell ref="BO192:BS192"/>
    <mergeCell ref="BT192:BX192"/>
    <mergeCell ref="A195:C195"/>
    <mergeCell ref="D195:P195"/>
    <mergeCell ref="Q195:U195"/>
    <mergeCell ref="V195:AE195"/>
    <mergeCell ref="AF195:AJ195"/>
    <mergeCell ref="AK195:AO195"/>
    <mergeCell ref="AF193:AJ193"/>
    <mergeCell ref="AK193:AO193"/>
    <mergeCell ref="AP193:AT193"/>
    <mergeCell ref="AU193:AY193"/>
    <mergeCell ref="AZ193:BD193"/>
    <mergeCell ref="BE193:BI193"/>
    <mergeCell ref="BJ193:BN193"/>
    <mergeCell ref="BO193:BS193"/>
    <mergeCell ref="BT193:BX193"/>
    <mergeCell ref="D193:P193"/>
    <mergeCell ref="A193:C193"/>
    <mergeCell ref="Q193:U193"/>
    <mergeCell ref="V193:AE193"/>
    <mergeCell ref="AF194:AJ194"/>
    <mergeCell ref="AK194:AO194"/>
    <mergeCell ref="AP194:AT194"/>
    <mergeCell ref="AU194:AY194"/>
    <mergeCell ref="AZ194:BD194"/>
    <mergeCell ref="BE194:BI194"/>
    <mergeCell ref="BJ194:BN194"/>
    <mergeCell ref="BO194:BS194"/>
    <mergeCell ref="BT194:BX194"/>
    <mergeCell ref="D194:P194"/>
    <mergeCell ref="A194:C194"/>
    <mergeCell ref="Q194:U194"/>
    <mergeCell ref="V194:AE194"/>
    <mergeCell ref="BE196:BI196"/>
    <mergeCell ref="BJ196:BN196"/>
    <mergeCell ref="BO196:BS196"/>
    <mergeCell ref="BT196:BX196"/>
    <mergeCell ref="A198:C198"/>
    <mergeCell ref="D198:P198"/>
    <mergeCell ref="Q198:U198"/>
    <mergeCell ref="V198:AE198"/>
    <mergeCell ref="AF198:AJ198"/>
    <mergeCell ref="AK198:AO198"/>
    <mergeCell ref="BE199:BI199"/>
    <mergeCell ref="BJ199:BN199"/>
    <mergeCell ref="BO199:BS199"/>
    <mergeCell ref="BT199:BX199"/>
    <mergeCell ref="AK196:AO196"/>
    <mergeCell ref="AP196:AT196"/>
    <mergeCell ref="AU196:AY196"/>
    <mergeCell ref="AZ196:BD196"/>
    <mergeCell ref="D197:P197"/>
    <mergeCell ref="Q197:U197"/>
    <mergeCell ref="V197:AE197"/>
    <mergeCell ref="A197:C197"/>
    <mergeCell ref="AF197:AJ197"/>
    <mergeCell ref="AK197:AO197"/>
    <mergeCell ref="AP197:AT197"/>
    <mergeCell ref="AU197:AY197"/>
    <mergeCell ref="AZ197:BD197"/>
    <mergeCell ref="BE197:BI197"/>
    <mergeCell ref="BJ197:BN197"/>
    <mergeCell ref="BO197:BS197"/>
    <mergeCell ref="BT197:BX197"/>
    <mergeCell ref="D200:P200"/>
    <mergeCell ref="Q200:U200"/>
    <mergeCell ref="V200:AE200"/>
    <mergeCell ref="AF200:AJ200"/>
    <mergeCell ref="AK200:AO200"/>
    <mergeCell ref="AP200:AT200"/>
    <mergeCell ref="AU200:AY200"/>
    <mergeCell ref="AZ200:BD200"/>
    <mergeCell ref="BE200:BI200"/>
    <mergeCell ref="BJ200:BN200"/>
    <mergeCell ref="BO200:BS200"/>
    <mergeCell ref="BT200:BX200"/>
    <mergeCell ref="A200:C200"/>
    <mergeCell ref="BT203:BX203"/>
    <mergeCell ref="BT202:BX202"/>
    <mergeCell ref="BT198:BX198"/>
    <mergeCell ref="A199:C199"/>
    <mergeCell ref="D199:P199"/>
    <mergeCell ref="Q199:U199"/>
    <mergeCell ref="V199:AE199"/>
    <mergeCell ref="AF199:AJ199"/>
    <mergeCell ref="AK199:AO199"/>
    <mergeCell ref="AP199:AT199"/>
    <mergeCell ref="AU199:AY199"/>
    <mergeCell ref="AZ199:BD199"/>
    <mergeCell ref="AP198:AT198"/>
    <mergeCell ref="AU198:AY198"/>
    <mergeCell ref="AZ198:BD198"/>
    <mergeCell ref="BE198:BI198"/>
    <mergeCell ref="BJ198:BN198"/>
    <mergeCell ref="BO198:BS198"/>
    <mergeCell ref="AP203:AT203"/>
    <mergeCell ref="AU203:AY203"/>
    <mergeCell ref="AZ203:BD203"/>
    <mergeCell ref="BE203:BI203"/>
    <mergeCell ref="BJ203:BN203"/>
    <mergeCell ref="BO203:BS203"/>
    <mergeCell ref="BE202:BI202"/>
    <mergeCell ref="BJ202:BN202"/>
    <mergeCell ref="BO202:BS202"/>
    <mergeCell ref="A203:C203"/>
    <mergeCell ref="D203:P203"/>
    <mergeCell ref="Q203:U203"/>
    <mergeCell ref="V203:AE203"/>
    <mergeCell ref="AF203:AJ203"/>
    <mergeCell ref="AK203:AO203"/>
    <mergeCell ref="V201:AE201"/>
    <mergeCell ref="AF201:AJ201"/>
    <mergeCell ref="AK201:AO201"/>
    <mergeCell ref="AP202:AT202"/>
    <mergeCell ref="AU202:AY202"/>
    <mergeCell ref="AZ202:BD202"/>
    <mergeCell ref="AP201:AT201"/>
    <mergeCell ref="AU201:AY201"/>
    <mergeCell ref="AZ201:BD201"/>
    <mergeCell ref="BE201:BI201"/>
    <mergeCell ref="BJ201:BN201"/>
    <mergeCell ref="BO201:BS201"/>
    <mergeCell ref="A201:C201"/>
    <mergeCell ref="D201:P201"/>
    <mergeCell ref="Q201:U201"/>
    <mergeCell ref="BT205:BX205"/>
    <mergeCell ref="AP205:AT205"/>
    <mergeCell ref="AU205:AY205"/>
    <mergeCell ref="AZ205:BD205"/>
    <mergeCell ref="BE205:BI205"/>
    <mergeCell ref="BJ205:BN205"/>
    <mergeCell ref="BO205:BS205"/>
    <mergeCell ref="BE204:BI204"/>
    <mergeCell ref="BJ204:BN204"/>
    <mergeCell ref="BO204:BS204"/>
    <mergeCell ref="BT204:BX204"/>
    <mergeCell ref="A205:C205"/>
    <mergeCell ref="D205:P205"/>
    <mergeCell ref="Q205:U205"/>
    <mergeCell ref="V205:AE205"/>
    <mergeCell ref="AF205:AJ205"/>
    <mergeCell ref="AK205:AO205"/>
    <mergeCell ref="A204:C204"/>
    <mergeCell ref="D204:P204"/>
    <mergeCell ref="Q204:U204"/>
    <mergeCell ref="V204:AE204"/>
    <mergeCell ref="AF204:AJ204"/>
    <mergeCell ref="AK204:AO204"/>
    <mergeCell ref="AP204:AT204"/>
    <mergeCell ref="AU204:AY204"/>
    <mergeCell ref="AZ204:BD204"/>
    <mergeCell ref="AP215:AT215"/>
    <mergeCell ref="AU215:AY215"/>
    <mergeCell ref="AZ215:BD215"/>
    <mergeCell ref="BE215:BI215"/>
    <mergeCell ref="AP212:AT212"/>
    <mergeCell ref="AU212:AY212"/>
    <mergeCell ref="AZ212:BD212"/>
    <mergeCell ref="BE212:BI212"/>
    <mergeCell ref="A210:BL210"/>
    <mergeCell ref="AP218:AT218"/>
    <mergeCell ref="AU218:AY218"/>
    <mergeCell ref="AZ218:BD218"/>
    <mergeCell ref="BE218:BI218"/>
    <mergeCell ref="A219:C219"/>
    <mergeCell ref="D219:P219"/>
    <mergeCell ref="Q219:U219"/>
    <mergeCell ref="V219:AE219"/>
    <mergeCell ref="AF219:AJ219"/>
    <mergeCell ref="AK219:AO219"/>
    <mergeCell ref="AP217:AT217"/>
    <mergeCell ref="AU217:AY217"/>
    <mergeCell ref="AZ217:BD217"/>
    <mergeCell ref="BE217:BI217"/>
    <mergeCell ref="A218:C218"/>
    <mergeCell ref="D218:P218"/>
    <mergeCell ref="Q218:U218"/>
    <mergeCell ref="V218:AE218"/>
    <mergeCell ref="AF218:AJ218"/>
    <mergeCell ref="AK218:AO218"/>
    <mergeCell ref="A217:C217"/>
    <mergeCell ref="D217:P217"/>
    <mergeCell ref="Q217:U217"/>
    <mergeCell ref="V217:AE217"/>
    <mergeCell ref="AF217:AJ217"/>
    <mergeCell ref="AK217:AO217"/>
    <mergeCell ref="AP220:AT220"/>
    <mergeCell ref="AU220:AY220"/>
    <mergeCell ref="AZ220:BD220"/>
    <mergeCell ref="BE220:BI220"/>
    <mergeCell ref="A221:C221"/>
    <mergeCell ref="D221:P221"/>
    <mergeCell ref="Q221:U221"/>
    <mergeCell ref="V221:AE221"/>
    <mergeCell ref="AF221:AJ221"/>
    <mergeCell ref="AK221:AO221"/>
    <mergeCell ref="AP219:AT219"/>
    <mergeCell ref="AU219:AY219"/>
    <mergeCell ref="AZ219:BD219"/>
    <mergeCell ref="BE219:BI219"/>
    <mergeCell ref="A220:C220"/>
    <mergeCell ref="D220:P220"/>
    <mergeCell ref="Q220:U220"/>
    <mergeCell ref="V220:AE220"/>
    <mergeCell ref="AF220:AJ220"/>
    <mergeCell ref="AK220:AO220"/>
    <mergeCell ref="AP222:AT222"/>
    <mergeCell ref="AU222:AY222"/>
    <mergeCell ref="AZ222:BD222"/>
    <mergeCell ref="BE222:BI222"/>
    <mergeCell ref="A223:C223"/>
    <mergeCell ref="D223:P223"/>
    <mergeCell ref="Q223:U223"/>
    <mergeCell ref="V223:AE223"/>
    <mergeCell ref="AF223:AJ223"/>
    <mergeCell ref="AK223:AO223"/>
    <mergeCell ref="AP221:AT221"/>
    <mergeCell ref="AU221:AY221"/>
    <mergeCell ref="AZ221:BD221"/>
    <mergeCell ref="BE221:BI221"/>
    <mergeCell ref="A222:C222"/>
    <mergeCell ref="D222:P222"/>
    <mergeCell ref="Q222:U222"/>
    <mergeCell ref="V222:AE222"/>
    <mergeCell ref="AF222:AJ222"/>
    <mergeCell ref="AK222:AO222"/>
    <mergeCell ref="AP224:AT224"/>
    <mergeCell ref="AU224:AY224"/>
    <mergeCell ref="AZ224:BD224"/>
    <mergeCell ref="BE224:BI224"/>
    <mergeCell ref="A225:C225"/>
    <mergeCell ref="D225:P225"/>
    <mergeCell ref="Q225:U225"/>
    <mergeCell ref="V225:AE225"/>
    <mergeCell ref="AF225:AJ225"/>
    <mergeCell ref="AK225:AO225"/>
    <mergeCell ref="AP223:AT223"/>
    <mergeCell ref="AU223:AY223"/>
    <mergeCell ref="AZ223:BD223"/>
    <mergeCell ref="BE223:BI223"/>
    <mergeCell ref="A224:C224"/>
    <mergeCell ref="D224:P224"/>
    <mergeCell ref="Q224:U224"/>
    <mergeCell ref="V224:AE224"/>
    <mergeCell ref="AF224:AJ224"/>
    <mergeCell ref="AK224:AO224"/>
    <mergeCell ref="AP226:AT226"/>
    <mergeCell ref="AU226:AY226"/>
    <mergeCell ref="AZ226:BD226"/>
    <mergeCell ref="BE226:BI226"/>
    <mergeCell ref="A227:C227"/>
    <mergeCell ref="D227:P227"/>
    <mergeCell ref="Q227:U227"/>
    <mergeCell ref="V227:AE227"/>
    <mergeCell ref="AF227:AJ227"/>
    <mergeCell ref="AK227:AO227"/>
    <mergeCell ref="AP225:AT225"/>
    <mergeCell ref="AU225:AY225"/>
    <mergeCell ref="AZ225:BD225"/>
    <mergeCell ref="BE225:BI225"/>
    <mergeCell ref="A226:C226"/>
    <mergeCell ref="D226:P226"/>
    <mergeCell ref="Q226:U226"/>
    <mergeCell ref="V226:AE226"/>
    <mergeCell ref="AF226:AJ226"/>
    <mergeCell ref="AK226:AO226"/>
    <mergeCell ref="AP228:AT228"/>
    <mergeCell ref="AU228:AY228"/>
    <mergeCell ref="AZ228:BD228"/>
    <mergeCell ref="BE228:BI228"/>
    <mergeCell ref="A229:C229"/>
    <mergeCell ref="D229:P229"/>
    <mergeCell ref="Q229:U229"/>
    <mergeCell ref="V229:AE229"/>
    <mergeCell ref="AF229:AJ229"/>
    <mergeCell ref="AK229:AO229"/>
    <mergeCell ref="AP227:AT227"/>
    <mergeCell ref="AU227:AY227"/>
    <mergeCell ref="AZ227:BD227"/>
    <mergeCell ref="BE227:BI227"/>
    <mergeCell ref="A228:C228"/>
    <mergeCell ref="D228:P228"/>
    <mergeCell ref="Q228:U228"/>
    <mergeCell ref="V228:AE228"/>
    <mergeCell ref="AF228:AJ228"/>
    <mergeCell ref="AK228:AO228"/>
    <mergeCell ref="AP230:AT230"/>
    <mergeCell ref="AU230:AY230"/>
    <mergeCell ref="AZ230:BD230"/>
    <mergeCell ref="BE230:BI230"/>
    <mergeCell ref="A231:C231"/>
    <mergeCell ref="D231:P231"/>
    <mergeCell ref="Q231:U231"/>
    <mergeCell ref="V231:AE231"/>
    <mergeCell ref="AF231:AJ231"/>
    <mergeCell ref="AK231:AO231"/>
    <mergeCell ref="AP229:AT229"/>
    <mergeCell ref="AU229:AY229"/>
    <mergeCell ref="AZ229:BD229"/>
    <mergeCell ref="BE229:BI229"/>
    <mergeCell ref="A230:C230"/>
    <mergeCell ref="D230:P230"/>
    <mergeCell ref="Q230:U230"/>
    <mergeCell ref="V230:AE230"/>
    <mergeCell ref="AF230:AJ230"/>
    <mergeCell ref="AK230:AO230"/>
    <mergeCell ref="AP232:AT232"/>
    <mergeCell ref="AU232:AY232"/>
    <mergeCell ref="AZ232:BD232"/>
    <mergeCell ref="BE232:BI232"/>
    <mergeCell ref="A233:C233"/>
    <mergeCell ref="D233:P233"/>
    <mergeCell ref="Q233:U233"/>
    <mergeCell ref="V233:AE233"/>
    <mergeCell ref="AF233:AJ233"/>
    <mergeCell ref="AK233:AO233"/>
    <mergeCell ref="AP231:AT231"/>
    <mergeCell ref="AU231:AY231"/>
    <mergeCell ref="AZ231:BD231"/>
    <mergeCell ref="BE231:BI231"/>
    <mergeCell ref="A232:C232"/>
    <mergeCell ref="D232:P232"/>
    <mergeCell ref="Q232:U232"/>
    <mergeCell ref="V232:AE232"/>
    <mergeCell ref="AF232:AJ232"/>
    <mergeCell ref="AK232:AO232"/>
    <mergeCell ref="A242:T242"/>
    <mergeCell ref="U242:Y242"/>
    <mergeCell ref="Z242:AD242"/>
    <mergeCell ref="AE242:AI242"/>
    <mergeCell ref="AJ242:AN242"/>
    <mergeCell ref="AO242:AS242"/>
    <mergeCell ref="AP233:AT233"/>
    <mergeCell ref="AU233:AY233"/>
    <mergeCell ref="AZ233:BD233"/>
    <mergeCell ref="BE233:BI233"/>
    <mergeCell ref="AT241:AX241"/>
    <mergeCell ref="AY241:BC241"/>
    <mergeCell ref="BD241:BH241"/>
    <mergeCell ref="BI241:BM241"/>
    <mergeCell ref="BN241:BR241"/>
    <mergeCell ref="AT239:AX239"/>
    <mergeCell ref="AY239:BC239"/>
    <mergeCell ref="BD239:BH239"/>
    <mergeCell ref="BI239:BM239"/>
    <mergeCell ref="BN239:BR239"/>
    <mergeCell ref="A239:T239"/>
    <mergeCell ref="U239:Y239"/>
    <mergeCell ref="Z239:AD239"/>
    <mergeCell ref="AE239:AI239"/>
    <mergeCell ref="AJ239:AN239"/>
    <mergeCell ref="AO239:AS239"/>
    <mergeCell ref="AO238:AS238"/>
    <mergeCell ref="AT238:AX238"/>
    <mergeCell ref="AY238:BC238"/>
    <mergeCell ref="BD238:BH238"/>
    <mergeCell ref="BI238:BM238"/>
    <mergeCell ref="BN238:BR238"/>
    <mergeCell ref="BD244:BH244"/>
    <mergeCell ref="BI244:BM244"/>
    <mergeCell ref="BN244:BR244"/>
    <mergeCell ref="A245:T245"/>
    <mergeCell ref="U245:Y245"/>
    <mergeCell ref="Z245:AD245"/>
    <mergeCell ref="AE245:AI245"/>
    <mergeCell ref="AJ245:AN245"/>
    <mergeCell ref="AO245:AS245"/>
    <mergeCell ref="AT245:AX245"/>
    <mergeCell ref="BI243:BM243"/>
    <mergeCell ref="BN243:BR243"/>
    <mergeCell ref="A244:T244"/>
    <mergeCell ref="U244:Y244"/>
    <mergeCell ref="Z244:AD244"/>
    <mergeCell ref="AE244:AI244"/>
    <mergeCell ref="AJ244:AN244"/>
    <mergeCell ref="AO244:AS244"/>
    <mergeCell ref="AT244:AX244"/>
    <mergeCell ref="AY244:BC244"/>
    <mergeCell ref="AO247:AS247"/>
    <mergeCell ref="AT247:AX247"/>
    <mergeCell ref="AY247:BC247"/>
    <mergeCell ref="BD247:BH247"/>
    <mergeCell ref="BI247:BM247"/>
    <mergeCell ref="BN247:BR247"/>
    <mergeCell ref="AT246:AX246"/>
    <mergeCell ref="AY246:BC246"/>
    <mergeCell ref="BD246:BH246"/>
    <mergeCell ref="BI246:BM246"/>
    <mergeCell ref="BN246:BR246"/>
    <mergeCell ref="A247:T247"/>
    <mergeCell ref="U247:Y247"/>
    <mergeCell ref="Z247:AD247"/>
    <mergeCell ref="AE247:AI247"/>
    <mergeCell ref="AJ247:AN247"/>
    <mergeCell ref="AY245:BC245"/>
    <mergeCell ref="BD245:BH245"/>
    <mergeCell ref="BI245:BM245"/>
    <mergeCell ref="BN245:BR245"/>
    <mergeCell ref="A246:T246"/>
    <mergeCell ref="U246:Y246"/>
    <mergeCell ref="Z246:AD246"/>
    <mergeCell ref="AE246:AI246"/>
    <mergeCell ref="AJ246:AN246"/>
    <mergeCell ref="AO246:AS246"/>
    <mergeCell ref="AO249:AS249"/>
    <mergeCell ref="AT249:AX249"/>
    <mergeCell ref="AY249:BC249"/>
    <mergeCell ref="BD249:BH249"/>
    <mergeCell ref="BI249:BM249"/>
    <mergeCell ref="BN249:BR249"/>
    <mergeCell ref="AT248:AX248"/>
    <mergeCell ref="AY248:BC248"/>
    <mergeCell ref="BD248:BH248"/>
    <mergeCell ref="BI248:BM248"/>
    <mergeCell ref="BN248:BR248"/>
    <mergeCell ref="A249:T249"/>
    <mergeCell ref="U249:Y249"/>
    <mergeCell ref="Z249:AD249"/>
    <mergeCell ref="AE249:AI249"/>
    <mergeCell ref="AJ249:AN249"/>
    <mergeCell ref="A248:T248"/>
    <mergeCell ref="U248:Y248"/>
    <mergeCell ref="Z248:AD248"/>
    <mergeCell ref="AE248:AI248"/>
    <mergeCell ref="AJ248:AN248"/>
    <mergeCell ref="AO248:AS248"/>
    <mergeCell ref="BJ259:BL259"/>
    <mergeCell ref="A260:C260"/>
    <mergeCell ref="D260:V260"/>
    <mergeCell ref="W260:Y260"/>
    <mergeCell ref="Z260:AB260"/>
    <mergeCell ref="AC260:AE260"/>
    <mergeCell ref="AF260:AH260"/>
    <mergeCell ref="AI260:AK260"/>
    <mergeCell ref="AL260:AN260"/>
    <mergeCell ref="AO260:AQ260"/>
    <mergeCell ref="AR259:AT259"/>
    <mergeCell ref="AU259:AW259"/>
    <mergeCell ref="AX259:AZ259"/>
    <mergeCell ref="BA259:BC259"/>
    <mergeCell ref="BD259:BF259"/>
    <mergeCell ref="BG259:BI259"/>
    <mergeCell ref="A259:C259"/>
    <mergeCell ref="D259:V259"/>
    <mergeCell ref="W259:Y259"/>
    <mergeCell ref="Z259:AB259"/>
    <mergeCell ref="AC259:AE259"/>
    <mergeCell ref="BJ261:BL261"/>
    <mergeCell ref="A262:C262"/>
    <mergeCell ref="D262:V262"/>
    <mergeCell ref="W262:Y262"/>
    <mergeCell ref="Z262:AB262"/>
    <mergeCell ref="AC262:AE262"/>
    <mergeCell ref="AF262:AH262"/>
    <mergeCell ref="AI262:AK262"/>
    <mergeCell ref="AL262:AN262"/>
    <mergeCell ref="AO262:AQ262"/>
    <mergeCell ref="AR261:AT261"/>
    <mergeCell ref="AU261:AW261"/>
    <mergeCell ref="AX261:AZ261"/>
    <mergeCell ref="BA261:BC261"/>
    <mergeCell ref="BD261:BF261"/>
    <mergeCell ref="BG261:BI261"/>
    <mergeCell ref="BJ260:BL260"/>
    <mergeCell ref="A261:C261"/>
    <mergeCell ref="D261:V261"/>
    <mergeCell ref="W261:Y261"/>
    <mergeCell ref="Z261:AB261"/>
    <mergeCell ref="AC261:AE261"/>
    <mergeCell ref="AF261:AH261"/>
    <mergeCell ref="AI261:AK261"/>
    <mergeCell ref="AL261:AN261"/>
    <mergeCell ref="AO261:AQ261"/>
    <mergeCell ref="AR260:AT260"/>
    <mergeCell ref="AU260:AW260"/>
    <mergeCell ref="AX260:AZ260"/>
    <mergeCell ref="BA260:BC260"/>
    <mergeCell ref="BD260:BF260"/>
    <mergeCell ref="BG260:BI260"/>
    <mergeCell ref="BJ263:BL263"/>
    <mergeCell ref="A264:C264"/>
    <mergeCell ref="D264:V264"/>
    <mergeCell ref="W264:Y264"/>
    <mergeCell ref="Z264:AB264"/>
    <mergeCell ref="AC264:AE264"/>
    <mergeCell ref="AF264:AH264"/>
    <mergeCell ref="AI264:AK264"/>
    <mergeCell ref="AL264:AN264"/>
    <mergeCell ref="AO264:AQ264"/>
    <mergeCell ref="AR263:AT263"/>
    <mergeCell ref="AU263:AW263"/>
    <mergeCell ref="AX263:AZ263"/>
    <mergeCell ref="BA263:BC263"/>
    <mergeCell ref="BD263:BF263"/>
    <mergeCell ref="BG263:BI263"/>
    <mergeCell ref="BJ262:BL262"/>
    <mergeCell ref="A263:C263"/>
    <mergeCell ref="D263:V263"/>
    <mergeCell ref="W263:Y263"/>
    <mergeCell ref="Z263:AB263"/>
    <mergeCell ref="AC263:AE263"/>
    <mergeCell ref="AF263:AH263"/>
    <mergeCell ref="AI263:AK263"/>
    <mergeCell ref="AL263:AN263"/>
    <mergeCell ref="AO263:AQ263"/>
    <mergeCell ref="AR262:AT262"/>
    <mergeCell ref="AU262:AW262"/>
    <mergeCell ref="AX262:AZ262"/>
    <mergeCell ref="BA262:BC262"/>
    <mergeCell ref="BD262:BF262"/>
    <mergeCell ref="BG262:BI262"/>
    <mergeCell ref="BJ265:BL265"/>
    <mergeCell ref="AR265:AT265"/>
    <mergeCell ref="AU265:AW265"/>
    <mergeCell ref="AX265:AZ265"/>
    <mergeCell ref="BA265:BC265"/>
    <mergeCell ref="BD265:BF265"/>
    <mergeCell ref="BG265:BI265"/>
    <mergeCell ref="BJ264:BL264"/>
    <mergeCell ref="A265:C265"/>
    <mergeCell ref="D265:V265"/>
    <mergeCell ref="W265:Y265"/>
    <mergeCell ref="Z265:AB265"/>
    <mergeCell ref="AC265:AE265"/>
    <mergeCell ref="AF265:AH265"/>
    <mergeCell ref="AI265:AK265"/>
    <mergeCell ref="AL265:AN265"/>
    <mergeCell ref="AO265:AQ265"/>
    <mergeCell ref="AR264:AT264"/>
    <mergeCell ref="AU264:AW264"/>
    <mergeCell ref="AX264:AZ264"/>
    <mergeCell ref="BA264:BC264"/>
    <mergeCell ref="BD264:BF264"/>
    <mergeCell ref="BG264:BI264"/>
    <mergeCell ref="AK285:AO285"/>
    <mergeCell ref="AP285:AT285"/>
    <mergeCell ref="AU285:AY285"/>
    <mergeCell ref="AZ285:BD285"/>
    <mergeCell ref="A285:F285"/>
    <mergeCell ref="G285:S285"/>
    <mergeCell ref="T285:Z285"/>
    <mergeCell ref="AA285:AE285"/>
    <mergeCell ref="AF285:AJ285"/>
    <mergeCell ref="BE276:BI276"/>
    <mergeCell ref="BJ276:BN276"/>
    <mergeCell ref="BO276:BS276"/>
    <mergeCell ref="A276:F276"/>
    <mergeCell ref="G276:S276"/>
    <mergeCell ref="T276:Z276"/>
    <mergeCell ref="AA276:AE276"/>
    <mergeCell ref="AF276:AJ276"/>
    <mergeCell ref="AK276:AO276"/>
    <mergeCell ref="AP276:AT276"/>
    <mergeCell ref="AU276:AY276"/>
    <mergeCell ref="AZ276:BD276"/>
    <mergeCell ref="AZ283:BD283"/>
    <mergeCell ref="A284:F284"/>
    <mergeCell ref="G284:S284"/>
    <mergeCell ref="T284:Z284"/>
    <mergeCell ref="AA284:AE284"/>
    <mergeCell ref="AF284:AJ284"/>
    <mergeCell ref="AK284:AO284"/>
    <mergeCell ref="AP284:AT284"/>
    <mergeCell ref="AU284:AY284"/>
    <mergeCell ref="AZ284:BD284"/>
    <mergeCell ref="AU282:AY282"/>
    <mergeCell ref="V296:Z296"/>
    <mergeCell ref="AA296:AE296"/>
    <mergeCell ref="AF296:AI296"/>
    <mergeCell ref="AJ296:AN296"/>
    <mergeCell ref="AO296:AR296"/>
    <mergeCell ref="AS296:AW296"/>
    <mergeCell ref="A295:M295"/>
    <mergeCell ref="N295:U295"/>
    <mergeCell ref="V295:Z295"/>
    <mergeCell ref="AA295:AE295"/>
    <mergeCell ref="AF295:AI295"/>
    <mergeCell ref="AJ295:AN295"/>
    <mergeCell ref="AO295:AR295"/>
    <mergeCell ref="AX298:BA298"/>
    <mergeCell ref="BB298:BF298"/>
    <mergeCell ref="BG298:BJ298"/>
    <mergeCell ref="BK298:BO298"/>
    <mergeCell ref="BP298:BS298"/>
    <mergeCell ref="A299:M299"/>
    <mergeCell ref="N299:U299"/>
    <mergeCell ref="V299:Z299"/>
    <mergeCell ref="AA299:AE299"/>
    <mergeCell ref="AF299:AI299"/>
    <mergeCell ref="BK297:BO297"/>
    <mergeCell ref="BP297:BS297"/>
    <mergeCell ref="A298:M298"/>
    <mergeCell ref="N298:U298"/>
    <mergeCell ref="V298:Z298"/>
    <mergeCell ref="AA298:AE298"/>
    <mergeCell ref="AF298:AI298"/>
    <mergeCell ref="AJ298:AN298"/>
    <mergeCell ref="AO298:AR298"/>
    <mergeCell ref="AS298:AW298"/>
    <mergeCell ref="AJ297:AN297"/>
    <mergeCell ref="AO297:AR297"/>
    <mergeCell ref="AS297:AW297"/>
    <mergeCell ref="AX297:BA297"/>
    <mergeCell ref="BB297:BF297"/>
    <mergeCell ref="BG297:BJ297"/>
    <mergeCell ref="AX302:BA302"/>
    <mergeCell ref="BB302:BF302"/>
    <mergeCell ref="BG302:BJ302"/>
    <mergeCell ref="BK302:BO302"/>
    <mergeCell ref="BP302:BS302"/>
    <mergeCell ref="A303:M303"/>
    <mergeCell ref="N303:U303"/>
    <mergeCell ref="V303:Z303"/>
    <mergeCell ref="AA303:AE303"/>
    <mergeCell ref="AF303:AI303"/>
    <mergeCell ref="BK299:BO299"/>
    <mergeCell ref="BP299:BS299"/>
    <mergeCell ref="A302:M302"/>
    <mergeCell ref="N302:U302"/>
    <mergeCell ref="V302:Z302"/>
    <mergeCell ref="AA302:AE302"/>
    <mergeCell ref="AF302:AI302"/>
    <mergeCell ref="AJ302:AN302"/>
    <mergeCell ref="AO302:AR302"/>
    <mergeCell ref="AS302:AW302"/>
    <mergeCell ref="AJ299:AN299"/>
    <mergeCell ref="AO299:AR299"/>
    <mergeCell ref="AS299:AW299"/>
    <mergeCell ref="AX299:BA299"/>
    <mergeCell ref="BB299:BF299"/>
    <mergeCell ref="BG299:BJ299"/>
    <mergeCell ref="A300:M300"/>
    <mergeCell ref="N300:U300"/>
    <mergeCell ref="V300:Z300"/>
    <mergeCell ref="AA300:AE300"/>
    <mergeCell ref="AF300:AI300"/>
    <mergeCell ref="AJ300:AN300"/>
    <mergeCell ref="A318:F318"/>
    <mergeCell ref="G318:S318"/>
    <mergeCell ref="T318:Y318"/>
    <mergeCell ref="Z318:AD318"/>
    <mergeCell ref="AE318:AJ318"/>
    <mergeCell ref="BK303:BO303"/>
    <mergeCell ref="BP303:BS303"/>
    <mergeCell ref="AJ303:AN303"/>
    <mergeCell ref="AO303:AR303"/>
    <mergeCell ref="AS303:AW303"/>
    <mergeCell ref="AX303:BA303"/>
    <mergeCell ref="BB303:BF303"/>
    <mergeCell ref="BG303:BJ303"/>
    <mergeCell ref="AK317:AP317"/>
    <mergeCell ref="AQ317:AV317"/>
    <mergeCell ref="AW317:BA317"/>
    <mergeCell ref="BB317:BF317"/>
    <mergeCell ref="BG317:BL317"/>
    <mergeCell ref="AQ313:AV314"/>
    <mergeCell ref="AW313:BF313"/>
    <mergeCell ref="BG313:BL314"/>
    <mergeCell ref="AW314:BA314"/>
    <mergeCell ref="BB314:BF314"/>
    <mergeCell ref="A315:F315"/>
    <mergeCell ref="G315:S315"/>
    <mergeCell ref="T315:Y315"/>
    <mergeCell ref="Z315:AD315"/>
    <mergeCell ref="AE315:AJ315"/>
    <mergeCell ref="A313:F314"/>
    <mergeCell ref="G313:S314"/>
    <mergeCell ref="T313:Y314"/>
    <mergeCell ref="Z313:AD314"/>
    <mergeCell ref="BG320:BL320"/>
    <mergeCell ref="A321:F321"/>
    <mergeCell ref="G321:S321"/>
    <mergeCell ref="T321:Y321"/>
    <mergeCell ref="Z321:AD321"/>
    <mergeCell ref="AE321:AJ321"/>
    <mergeCell ref="AK321:AP321"/>
    <mergeCell ref="AQ321:AV321"/>
    <mergeCell ref="AW321:BA321"/>
    <mergeCell ref="BB321:BF321"/>
    <mergeCell ref="BG319:BL319"/>
    <mergeCell ref="A320:F320"/>
    <mergeCell ref="G320:S320"/>
    <mergeCell ref="T320:Y320"/>
    <mergeCell ref="Z320:AD320"/>
    <mergeCell ref="AE320:AJ320"/>
    <mergeCell ref="AK320:AP320"/>
    <mergeCell ref="AQ320:AV320"/>
    <mergeCell ref="AW320:BA320"/>
    <mergeCell ref="BB320:BF320"/>
    <mergeCell ref="AQ319:AV319"/>
    <mergeCell ref="AW319:BA319"/>
    <mergeCell ref="BB319:BF319"/>
    <mergeCell ref="BG322:BL322"/>
    <mergeCell ref="A323:F323"/>
    <mergeCell ref="G323:S323"/>
    <mergeCell ref="T323:Y323"/>
    <mergeCell ref="Z323:AD323"/>
    <mergeCell ref="AE323:AJ323"/>
    <mergeCell ref="AK323:AP323"/>
    <mergeCell ref="AQ323:AV323"/>
    <mergeCell ref="AW323:BA323"/>
    <mergeCell ref="BB323:BF323"/>
    <mergeCell ref="BG321:BL321"/>
    <mergeCell ref="A322:F322"/>
    <mergeCell ref="G322:S322"/>
    <mergeCell ref="T322:Y322"/>
    <mergeCell ref="Z322:AD322"/>
    <mergeCell ref="AE322:AJ322"/>
    <mergeCell ref="AK322:AP322"/>
    <mergeCell ref="AQ322:AV322"/>
    <mergeCell ref="AW322:BA322"/>
    <mergeCell ref="BB322:BF322"/>
    <mergeCell ref="BG324:BL324"/>
    <mergeCell ref="A325:F325"/>
    <mergeCell ref="G325:S325"/>
    <mergeCell ref="T325:Y325"/>
    <mergeCell ref="Z325:AD325"/>
    <mergeCell ref="AE325:AJ325"/>
    <mergeCell ref="AK325:AP325"/>
    <mergeCell ref="AQ325:AV325"/>
    <mergeCell ref="AW325:BA325"/>
    <mergeCell ref="BB325:BF325"/>
    <mergeCell ref="BG323:BL323"/>
    <mergeCell ref="A324:F324"/>
    <mergeCell ref="G324:S324"/>
    <mergeCell ref="T324:Y324"/>
    <mergeCell ref="Z324:AD324"/>
    <mergeCell ref="AE324:AJ324"/>
    <mergeCell ref="AK324:AP324"/>
    <mergeCell ref="AQ324:AV324"/>
    <mergeCell ref="AW324:BA324"/>
    <mergeCell ref="BB324:BF324"/>
    <mergeCell ref="BG326:BL326"/>
    <mergeCell ref="A327:F327"/>
    <mergeCell ref="G327:S327"/>
    <mergeCell ref="T327:Y327"/>
    <mergeCell ref="Z327:AD327"/>
    <mergeCell ref="AE327:AJ327"/>
    <mergeCell ref="AK327:AP327"/>
    <mergeCell ref="AQ327:AV327"/>
    <mergeCell ref="AW327:BA327"/>
    <mergeCell ref="BB327:BF327"/>
    <mergeCell ref="BG325:BL325"/>
    <mergeCell ref="A326:F326"/>
    <mergeCell ref="G326:S326"/>
    <mergeCell ref="T326:Y326"/>
    <mergeCell ref="Z326:AD326"/>
    <mergeCell ref="AE326:AJ326"/>
    <mergeCell ref="AK326:AP326"/>
    <mergeCell ref="AQ326:AV326"/>
    <mergeCell ref="AW326:BA326"/>
    <mergeCell ref="BB326:BF326"/>
    <mergeCell ref="BG328:BL328"/>
    <mergeCell ref="A329:F329"/>
    <mergeCell ref="G329:S329"/>
    <mergeCell ref="T329:Y329"/>
    <mergeCell ref="Z329:AD329"/>
    <mergeCell ref="AE329:AJ329"/>
    <mergeCell ref="AK329:AP329"/>
    <mergeCell ref="AQ329:AV329"/>
    <mergeCell ref="AW329:BA329"/>
    <mergeCell ref="BB329:BF329"/>
    <mergeCell ref="BG327:BL327"/>
    <mergeCell ref="A328:F328"/>
    <mergeCell ref="G328:S328"/>
    <mergeCell ref="T328:Y328"/>
    <mergeCell ref="Z328:AD328"/>
    <mergeCell ref="AE328:AJ328"/>
    <mergeCell ref="AK328:AP328"/>
    <mergeCell ref="AQ328:AV328"/>
    <mergeCell ref="AW328:BA328"/>
    <mergeCell ref="BB328:BF328"/>
    <mergeCell ref="BG331:BL331"/>
    <mergeCell ref="BG330:BL330"/>
    <mergeCell ref="A331:F331"/>
    <mergeCell ref="G331:S331"/>
    <mergeCell ref="T331:Y331"/>
    <mergeCell ref="Z331:AD331"/>
    <mergeCell ref="AE331:AJ331"/>
    <mergeCell ref="AK331:AP331"/>
    <mergeCell ref="AQ331:AV331"/>
    <mergeCell ref="AW331:BA331"/>
    <mergeCell ref="BB331:BF331"/>
    <mergeCell ref="BG329:BL329"/>
    <mergeCell ref="A330:F330"/>
    <mergeCell ref="G330:S330"/>
    <mergeCell ref="T330:Y330"/>
    <mergeCell ref="Z330:AD330"/>
    <mergeCell ref="AE330:AJ330"/>
    <mergeCell ref="AK330:AP330"/>
    <mergeCell ref="AQ330:AV330"/>
    <mergeCell ref="AW330:BA330"/>
    <mergeCell ref="BB330:BF330"/>
    <mergeCell ref="AX341:BB341"/>
    <mergeCell ref="BC341:BG341"/>
    <mergeCell ref="BH341:BL341"/>
    <mergeCell ref="A342:F342"/>
    <mergeCell ref="G342:P342"/>
    <mergeCell ref="Q342:U342"/>
    <mergeCell ref="V342:Y342"/>
    <mergeCell ref="Z342:AD342"/>
    <mergeCell ref="AE342:AI342"/>
    <mergeCell ref="AJ342:AN342"/>
    <mergeCell ref="A341:F341"/>
    <mergeCell ref="G341:P341"/>
    <mergeCell ref="Q341:U341"/>
    <mergeCell ref="V341:Y341"/>
    <mergeCell ref="Z341:AD341"/>
    <mergeCell ref="AE341:AI341"/>
    <mergeCell ref="AJ341:AN341"/>
    <mergeCell ref="AO341:AS341"/>
    <mergeCell ref="AT341:AW341"/>
    <mergeCell ref="AX344:BB344"/>
    <mergeCell ref="BC344:BG344"/>
    <mergeCell ref="BH344:BL344"/>
    <mergeCell ref="A345:F345"/>
    <mergeCell ref="G345:P345"/>
    <mergeCell ref="Q345:U345"/>
    <mergeCell ref="V345:Y345"/>
    <mergeCell ref="Z345:AD345"/>
    <mergeCell ref="AE345:AI345"/>
    <mergeCell ref="AJ345:AN345"/>
    <mergeCell ref="BH343:BL343"/>
    <mergeCell ref="A344:F344"/>
    <mergeCell ref="G344:P344"/>
    <mergeCell ref="Q344:U344"/>
    <mergeCell ref="V344:Y344"/>
    <mergeCell ref="Z344:AD344"/>
    <mergeCell ref="AE344:AI344"/>
    <mergeCell ref="AJ344:AN344"/>
    <mergeCell ref="AO344:AS344"/>
    <mergeCell ref="AT344:AW344"/>
    <mergeCell ref="AE343:AI343"/>
    <mergeCell ref="AJ343:AN343"/>
    <mergeCell ref="AO343:AS343"/>
    <mergeCell ref="AT343:AW343"/>
    <mergeCell ref="AX343:BB343"/>
    <mergeCell ref="BC343:BG343"/>
    <mergeCell ref="BH346:BL346"/>
    <mergeCell ref="A347:F347"/>
    <mergeCell ref="G347:P347"/>
    <mergeCell ref="Q347:U347"/>
    <mergeCell ref="V347:Y347"/>
    <mergeCell ref="Z347:AD347"/>
    <mergeCell ref="AE347:AI347"/>
    <mergeCell ref="AJ347:AN347"/>
    <mergeCell ref="AO347:AS347"/>
    <mergeCell ref="AT347:AW347"/>
    <mergeCell ref="AE346:AI346"/>
    <mergeCell ref="AJ346:AN346"/>
    <mergeCell ref="AO346:AS346"/>
    <mergeCell ref="AT346:AW346"/>
    <mergeCell ref="AX346:BB346"/>
    <mergeCell ref="BC346:BG346"/>
    <mergeCell ref="AO345:AS345"/>
    <mergeCell ref="AT345:AW345"/>
    <mergeCell ref="AX345:BB345"/>
    <mergeCell ref="BC345:BG345"/>
    <mergeCell ref="BH345:BL345"/>
    <mergeCell ref="A346:F346"/>
    <mergeCell ref="G346:P346"/>
    <mergeCell ref="Q346:U346"/>
    <mergeCell ref="V346:Y346"/>
    <mergeCell ref="Z346:AD346"/>
    <mergeCell ref="AO348:AS348"/>
    <mergeCell ref="AT348:AW348"/>
    <mergeCell ref="AX348:BB348"/>
    <mergeCell ref="BC348:BG348"/>
    <mergeCell ref="BH348:BL348"/>
    <mergeCell ref="A349:F349"/>
    <mergeCell ref="G349:P349"/>
    <mergeCell ref="Q349:U349"/>
    <mergeCell ref="V349:Y349"/>
    <mergeCell ref="Z349:AD349"/>
    <mergeCell ref="AX347:BB347"/>
    <mergeCell ref="BC347:BG347"/>
    <mergeCell ref="BH347:BL347"/>
    <mergeCell ref="A348:F348"/>
    <mergeCell ref="G348:P348"/>
    <mergeCell ref="Q348:U348"/>
    <mergeCell ref="V348:Y348"/>
    <mergeCell ref="Z348:AD348"/>
    <mergeCell ref="AE348:AI348"/>
    <mergeCell ref="AJ348:AN348"/>
    <mergeCell ref="AX350:BB350"/>
    <mergeCell ref="BC350:BG350"/>
    <mergeCell ref="BH350:BL350"/>
    <mergeCell ref="A351:F351"/>
    <mergeCell ref="G351:P351"/>
    <mergeCell ref="Q351:U351"/>
    <mergeCell ref="V351:Y351"/>
    <mergeCell ref="Z351:AD351"/>
    <mergeCell ref="AE351:AI351"/>
    <mergeCell ref="AJ351:AN351"/>
    <mergeCell ref="BH349:BL349"/>
    <mergeCell ref="A350:F350"/>
    <mergeCell ref="G350:P350"/>
    <mergeCell ref="Q350:U350"/>
    <mergeCell ref="V350:Y350"/>
    <mergeCell ref="Z350:AD350"/>
    <mergeCell ref="AE350:AI350"/>
    <mergeCell ref="AJ350:AN350"/>
    <mergeCell ref="AO350:AS350"/>
    <mergeCell ref="AT350:AW350"/>
    <mergeCell ref="AE349:AI349"/>
    <mergeCell ref="AJ349:AN349"/>
    <mergeCell ref="AO349:AS349"/>
    <mergeCell ref="AT349:AW349"/>
    <mergeCell ref="AX349:BB349"/>
    <mergeCell ref="BC349:BG349"/>
    <mergeCell ref="BH352:BL352"/>
    <mergeCell ref="A353:F353"/>
    <mergeCell ref="G353:P353"/>
    <mergeCell ref="Q353:U353"/>
    <mergeCell ref="V353:Y353"/>
    <mergeCell ref="Z353:AD353"/>
    <mergeCell ref="AE353:AI353"/>
    <mergeCell ref="AJ353:AN353"/>
    <mergeCell ref="AO353:AS353"/>
    <mergeCell ref="AT353:AW353"/>
    <mergeCell ref="AE352:AI352"/>
    <mergeCell ref="AJ352:AN352"/>
    <mergeCell ref="AO352:AS352"/>
    <mergeCell ref="AT352:AW352"/>
    <mergeCell ref="AX352:BB352"/>
    <mergeCell ref="BC352:BG352"/>
    <mergeCell ref="AO351:AS351"/>
    <mergeCell ref="AT351:AW351"/>
    <mergeCell ref="AX351:BB351"/>
    <mergeCell ref="BC351:BG351"/>
    <mergeCell ref="BH351:BL351"/>
    <mergeCell ref="A352:F352"/>
    <mergeCell ref="G352:P352"/>
    <mergeCell ref="Q352:U352"/>
    <mergeCell ref="V352:Y352"/>
    <mergeCell ref="Z352:AD352"/>
    <mergeCell ref="A363:F363"/>
    <mergeCell ref="G363:S363"/>
    <mergeCell ref="T363:Y363"/>
    <mergeCell ref="Z363:AD363"/>
    <mergeCell ref="AE363:AJ363"/>
    <mergeCell ref="AK363:AP363"/>
    <mergeCell ref="AQ363:AV363"/>
    <mergeCell ref="AW363:BD363"/>
    <mergeCell ref="BE363:BL363"/>
    <mergeCell ref="AO354:AS354"/>
    <mergeCell ref="AT354:AW354"/>
    <mergeCell ref="AX354:BB354"/>
    <mergeCell ref="BC354:BG354"/>
    <mergeCell ref="BH354:BL354"/>
    <mergeCell ref="AX353:BB353"/>
    <mergeCell ref="BC353:BG353"/>
    <mergeCell ref="BH353:BL353"/>
    <mergeCell ref="A354:F354"/>
    <mergeCell ref="G354:P354"/>
    <mergeCell ref="Q354:U354"/>
    <mergeCell ref="V354:Y354"/>
    <mergeCell ref="Z354:AD354"/>
    <mergeCell ref="AE354:AI354"/>
    <mergeCell ref="AJ354:AN354"/>
    <mergeCell ref="AQ361:AV361"/>
    <mergeCell ref="AW361:BD361"/>
    <mergeCell ref="BE361:BL361"/>
    <mergeCell ref="A362:F362"/>
    <mergeCell ref="G362:S362"/>
    <mergeCell ref="T362:Y362"/>
    <mergeCell ref="Z362:AD362"/>
    <mergeCell ref="AE362:AJ362"/>
    <mergeCell ref="AK365:AP365"/>
    <mergeCell ref="AQ365:AV365"/>
    <mergeCell ref="AW365:BD365"/>
    <mergeCell ref="BE365:BL365"/>
    <mergeCell ref="A366:F366"/>
    <mergeCell ref="G366:S366"/>
    <mergeCell ref="T366:Y366"/>
    <mergeCell ref="Z366:AD366"/>
    <mergeCell ref="AE366:AJ366"/>
    <mergeCell ref="AK366:AP366"/>
    <mergeCell ref="AE364:AJ364"/>
    <mergeCell ref="AK364:AP364"/>
    <mergeCell ref="AQ364:AV364"/>
    <mergeCell ref="AW364:BD364"/>
    <mergeCell ref="BE364:BL364"/>
    <mergeCell ref="A365:F365"/>
    <mergeCell ref="G365:S365"/>
    <mergeCell ref="T365:Y365"/>
    <mergeCell ref="Z365:AD365"/>
    <mergeCell ref="AE365:AJ365"/>
    <mergeCell ref="A364:F364"/>
    <mergeCell ref="G364:S364"/>
    <mergeCell ref="T364:Y364"/>
    <mergeCell ref="Z364:AD364"/>
    <mergeCell ref="AW367:BD367"/>
    <mergeCell ref="BE367:BL367"/>
    <mergeCell ref="A368:F368"/>
    <mergeCell ref="G368:S368"/>
    <mergeCell ref="T368:Y368"/>
    <mergeCell ref="Z368:AD368"/>
    <mergeCell ref="AE368:AJ368"/>
    <mergeCell ref="AK368:AP368"/>
    <mergeCell ref="AQ368:AV368"/>
    <mergeCell ref="AW368:BD368"/>
    <mergeCell ref="AQ366:AV366"/>
    <mergeCell ref="AW366:BD366"/>
    <mergeCell ref="BE366:BL366"/>
    <mergeCell ref="A367:F367"/>
    <mergeCell ref="G367:S367"/>
    <mergeCell ref="T367:Y367"/>
    <mergeCell ref="Z367:AD367"/>
    <mergeCell ref="AE367:AJ367"/>
    <mergeCell ref="AK367:AP367"/>
    <mergeCell ref="AQ367:AV367"/>
    <mergeCell ref="AQ370:AV370"/>
    <mergeCell ref="AW370:BD370"/>
    <mergeCell ref="BE370:BL370"/>
    <mergeCell ref="A371:F371"/>
    <mergeCell ref="G371:S371"/>
    <mergeCell ref="T371:Y371"/>
    <mergeCell ref="Z371:AD371"/>
    <mergeCell ref="AE371:AJ371"/>
    <mergeCell ref="AK371:AP371"/>
    <mergeCell ref="AQ371:AV371"/>
    <mergeCell ref="A370:F370"/>
    <mergeCell ref="G370:S370"/>
    <mergeCell ref="T370:Y370"/>
    <mergeCell ref="Z370:AD370"/>
    <mergeCell ref="AE370:AJ370"/>
    <mergeCell ref="AK370:AP370"/>
    <mergeCell ref="BE368:BL368"/>
    <mergeCell ref="A369:F369"/>
    <mergeCell ref="G369:S369"/>
    <mergeCell ref="T369:Y369"/>
    <mergeCell ref="Z369:AD369"/>
    <mergeCell ref="AE369:AJ369"/>
    <mergeCell ref="AK369:AP369"/>
    <mergeCell ref="AQ369:AV369"/>
    <mergeCell ref="AW369:BD369"/>
    <mergeCell ref="BE369:BL369"/>
    <mergeCell ref="BE372:BL372"/>
    <mergeCell ref="A373:F373"/>
    <mergeCell ref="G373:S373"/>
    <mergeCell ref="T373:Y373"/>
    <mergeCell ref="Z373:AD373"/>
    <mergeCell ref="AE373:AJ373"/>
    <mergeCell ref="AK373:AP373"/>
    <mergeCell ref="AQ373:AV373"/>
    <mergeCell ref="AW373:BD373"/>
    <mergeCell ref="BE373:BL373"/>
    <mergeCell ref="AW371:BD371"/>
    <mergeCell ref="BE371:BL371"/>
    <mergeCell ref="A372:F372"/>
    <mergeCell ref="G372:S372"/>
    <mergeCell ref="T372:Y372"/>
    <mergeCell ref="Z372:AD372"/>
    <mergeCell ref="AE372:AJ372"/>
    <mergeCell ref="AK372:AP372"/>
    <mergeCell ref="AQ372:AV372"/>
    <mergeCell ref="AW372:BD372"/>
    <mergeCell ref="BG86:BK86"/>
    <mergeCell ref="BL86:BP86"/>
    <mergeCell ref="BU86:BY86"/>
    <mergeCell ref="BM87:BP87"/>
    <mergeCell ref="BU87:BY87"/>
    <mergeCell ref="BE376:BL376"/>
    <mergeCell ref="AW375:BD375"/>
    <mergeCell ref="BE375:BL375"/>
    <mergeCell ref="A376:F376"/>
    <mergeCell ref="G376:S376"/>
    <mergeCell ref="T376:Y376"/>
    <mergeCell ref="Z376:AD376"/>
    <mergeCell ref="AE376:AJ376"/>
    <mergeCell ref="AK376:AP376"/>
    <mergeCell ref="AQ376:AV376"/>
    <mergeCell ref="AW376:BD376"/>
    <mergeCell ref="AQ374:AV374"/>
    <mergeCell ref="AW374:BD374"/>
    <mergeCell ref="BE374:BL374"/>
    <mergeCell ref="A375:F375"/>
    <mergeCell ref="G375:S375"/>
    <mergeCell ref="T375:Y375"/>
    <mergeCell ref="Z375:AD375"/>
    <mergeCell ref="AE375:AJ375"/>
    <mergeCell ref="AK375:AP375"/>
    <mergeCell ref="AQ375:AV375"/>
    <mergeCell ref="A374:F374"/>
    <mergeCell ref="G374:S374"/>
    <mergeCell ref="T374:Y374"/>
    <mergeCell ref="Z374:AD374"/>
    <mergeCell ref="AE374:AJ374"/>
    <mergeCell ref="AK374:AP374"/>
    <mergeCell ref="AO300:AR300"/>
    <mergeCell ref="AS300:AW300"/>
    <mergeCell ref="AX300:BA300"/>
    <mergeCell ref="BB300:BF300"/>
    <mergeCell ref="BG300:BJ300"/>
    <mergeCell ref="BK300:BO300"/>
    <mergeCell ref="BP300:BS300"/>
    <mergeCell ref="A301:M301"/>
    <mergeCell ref="N301:U301"/>
    <mergeCell ref="V301:Z301"/>
    <mergeCell ref="AA301:AE301"/>
    <mergeCell ref="AF301:AI301"/>
    <mergeCell ref="AJ301:AN301"/>
    <mergeCell ref="AO301:AR301"/>
    <mergeCell ref="AS301:AW301"/>
    <mergeCell ref="AX301:BA301"/>
    <mergeCell ref="BB301:BF301"/>
    <mergeCell ref="BG301:BJ301"/>
    <mergeCell ref="BK301:BO301"/>
    <mergeCell ref="BP301:BS301"/>
  </mergeCells>
  <conditionalFormatting sqref="A258 A155 A145">
    <cfRule type="cellIs" dxfId="110" priority="125" stopIfTrue="1" operator="equal">
      <formula>A144</formula>
    </cfRule>
  </conditionalFormatting>
  <conditionalFormatting sqref="A180:C180 A215:C215 A192:C192 A193 A205:C205 A206">
    <cfRule type="cellIs" dxfId="109" priority="126" stopIfTrue="1" operator="equal">
      <formula>A179</formula>
    </cfRule>
    <cfRule type="cellIs" dxfId="108" priority="127" stopIfTrue="1" operator="equal">
      <formula>0</formula>
    </cfRule>
  </conditionalFormatting>
  <conditionalFormatting sqref="A137">
    <cfRule type="cellIs" dxfId="107" priority="121" stopIfTrue="1" operator="equal">
      <formula>#REF!</formula>
    </cfRule>
  </conditionalFormatting>
  <conditionalFormatting sqref="A138">
    <cfRule type="cellIs" dxfId="106" priority="119" stopIfTrue="1" operator="equal">
      <formula>#REF!</formula>
    </cfRule>
  </conditionalFormatting>
  <conditionalFormatting sqref="A140">
    <cfRule type="cellIs" dxfId="105" priority="116" stopIfTrue="1" operator="equal">
      <formula>A139</formula>
    </cfRule>
  </conditionalFormatting>
  <conditionalFormatting sqref="A139">
    <cfRule type="cellIs" dxfId="104" priority="117" stopIfTrue="1" operator="equal">
      <formula>#REF!</formula>
    </cfRule>
  </conditionalFormatting>
  <conditionalFormatting sqref="A141">
    <cfRule type="cellIs" dxfId="103" priority="115" stopIfTrue="1" operator="equal">
      <formula>A140</formula>
    </cfRule>
  </conditionalFormatting>
  <conditionalFormatting sqref="A142">
    <cfRule type="cellIs" dxfId="102" priority="114" stopIfTrue="1" operator="equal">
      <formula>A141</formula>
    </cfRule>
  </conditionalFormatting>
  <conditionalFormatting sqref="A143">
    <cfRule type="cellIs" dxfId="101" priority="113" stopIfTrue="1" operator="equal">
      <formula>A142</formula>
    </cfRule>
  </conditionalFormatting>
  <conditionalFormatting sqref="A144">
    <cfRule type="cellIs" dxfId="100" priority="112" stopIfTrue="1" operator="equal">
      <formula>A143</formula>
    </cfRule>
  </conditionalFormatting>
  <conditionalFormatting sqref="A172">
    <cfRule type="cellIs" dxfId="99" priority="537" stopIfTrue="1" operator="equal">
      <formula>A155</formula>
    </cfRule>
  </conditionalFormatting>
  <conditionalFormatting sqref="A156">
    <cfRule type="cellIs" dxfId="98" priority="107" stopIfTrue="1" operator="equal">
      <formula>A155</formula>
    </cfRule>
  </conditionalFormatting>
  <conditionalFormatting sqref="A157">
    <cfRule type="cellIs" dxfId="97" priority="106" stopIfTrue="1" operator="equal">
      <formula>A156</formula>
    </cfRule>
  </conditionalFormatting>
  <conditionalFormatting sqref="A158">
    <cfRule type="cellIs" dxfId="96" priority="105" stopIfTrue="1" operator="equal">
      <formula>A157</formula>
    </cfRule>
  </conditionalFormatting>
  <conditionalFormatting sqref="A159">
    <cfRule type="cellIs" dxfId="95" priority="104" stopIfTrue="1" operator="equal">
      <formula>A158</formula>
    </cfRule>
  </conditionalFormatting>
  <conditionalFormatting sqref="A160">
    <cfRule type="cellIs" dxfId="94" priority="103" stopIfTrue="1" operator="equal">
      <formula>A159</formula>
    </cfRule>
  </conditionalFormatting>
  <conditionalFormatting sqref="A161">
    <cfRule type="cellIs" dxfId="93" priority="102" stopIfTrue="1" operator="equal">
      <formula>A160</formula>
    </cfRule>
  </conditionalFormatting>
  <conditionalFormatting sqref="A162">
    <cfRule type="cellIs" dxfId="92" priority="101" stopIfTrue="1" operator="equal">
      <formula>A161</formula>
    </cfRule>
  </conditionalFormatting>
  <conditionalFormatting sqref="A163">
    <cfRule type="cellIs" dxfId="91" priority="100" stopIfTrue="1" operator="equal">
      <formula>A162</formula>
    </cfRule>
  </conditionalFormatting>
  <conditionalFormatting sqref="A164">
    <cfRule type="cellIs" dxfId="90" priority="99" stopIfTrue="1" operator="equal">
      <formula>A163</formula>
    </cfRule>
  </conditionalFormatting>
  <conditionalFormatting sqref="A165">
    <cfRule type="cellIs" dxfId="89" priority="98" stopIfTrue="1" operator="equal">
      <formula>A164</formula>
    </cfRule>
  </conditionalFormatting>
  <conditionalFormatting sqref="A166">
    <cfRule type="cellIs" dxfId="88" priority="97" stopIfTrue="1" operator="equal">
      <formula>A165</formula>
    </cfRule>
  </conditionalFormatting>
  <conditionalFormatting sqref="A167">
    <cfRule type="cellIs" dxfId="87" priority="96" stopIfTrue="1" operator="equal">
      <formula>A166</formula>
    </cfRule>
  </conditionalFormatting>
  <conditionalFormatting sqref="A168">
    <cfRule type="cellIs" dxfId="86" priority="95" stopIfTrue="1" operator="equal">
      <formula>A167</formula>
    </cfRule>
  </conditionalFormatting>
  <conditionalFormatting sqref="A169">
    <cfRule type="cellIs" dxfId="85" priority="94" stopIfTrue="1" operator="equal">
      <formula>A168</formula>
    </cfRule>
  </conditionalFormatting>
  <conditionalFormatting sqref="A170">
    <cfRule type="cellIs" dxfId="84" priority="93" stopIfTrue="1" operator="equal">
      <formula>A169</formula>
    </cfRule>
  </conditionalFormatting>
  <conditionalFormatting sqref="A171">
    <cfRule type="cellIs" dxfId="83" priority="92" stopIfTrue="1" operator="equal">
      <formula>A170</formula>
    </cfRule>
  </conditionalFormatting>
  <conditionalFormatting sqref="A259">
    <cfRule type="cellIs" dxfId="82" priority="14" stopIfTrue="1" operator="equal">
      <formula>A258</formula>
    </cfRule>
  </conditionalFormatting>
  <conditionalFormatting sqref="A181:C181">
    <cfRule type="cellIs" dxfId="81" priority="89" stopIfTrue="1" operator="equal">
      <formula>A180</formula>
    </cfRule>
    <cfRule type="cellIs" dxfId="80" priority="90" stopIfTrue="1" operator="equal">
      <formula>0</formula>
    </cfRule>
  </conditionalFormatting>
  <conditionalFormatting sqref="A182:C182 A183">
    <cfRule type="cellIs" dxfId="79" priority="87" stopIfTrue="1" operator="equal">
      <formula>A181</formula>
    </cfRule>
    <cfRule type="cellIs" dxfId="78" priority="88" stopIfTrue="1" operator="equal">
      <formula>0</formula>
    </cfRule>
  </conditionalFormatting>
  <conditionalFormatting sqref="A185:C185">
    <cfRule type="cellIs" dxfId="77" priority="85" stopIfTrue="1" operator="equal">
      <formula>A182</formula>
    </cfRule>
    <cfRule type="cellIs" dxfId="76" priority="86" stopIfTrue="1" operator="equal">
      <formula>0</formula>
    </cfRule>
  </conditionalFormatting>
  <conditionalFormatting sqref="A186:C186">
    <cfRule type="cellIs" dxfId="75" priority="83" stopIfTrue="1" operator="equal">
      <formula>A185</formula>
    </cfRule>
    <cfRule type="cellIs" dxfId="74" priority="84" stopIfTrue="1" operator="equal">
      <formula>0</formula>
    </cfRule>
  </conditionalFormatting>
  <conditionalFormatting sqref="A187:C187 A188">
    <cfRule type="cellIs" dxfId="73" priority="81" stopIfTrue="1" operator="equal">
      <formula>A186</formula>
    </cfRule>
    <cfRule type="cellIs" dxfId="72" priority="82" stopIfTrue="1" operator="equal">
      <formula>0</formula>
    </cfRule>
  </conditionalFormatting>
  <conditionalFormatting sqref="A189:C189 A194">
    <cfRule type="cellIs" dxfId="71" priority="79" stopIfTrue="1" operator="equal">
      <formula>A187</formula>
    </cfRule>
    <cfRule type="cellIs" dxfId="70" priority="80" stopIfTrue="1" operator="equal">
      <formula>0</formula>
    </cfRule>
  </conditionalFormatting>
  <conditionalFormatting sqref="A190:C190">
    <cfRule type="cellIs" dxfId="69" priority="77" stopIfTrue="1" operator="equal">
      <formula>A189</formula>
    </cfRule>
    <cfRule type="cellIs" dxfId="68" priority="78" stopIfTrue="1" operator="equal">
      <formula>0</formula>
    </cfRule>
  </conditionalFormatting>
  <conditionalFormatting sqref="A191:C191">
    <cfRule type="cellIs" dxfId="67" priority="75" stopIfTrue="1" operator="equal">
      <formula>A190</formula>
    </cfRule>
    <cfRule type="cellIs" dxfId="66" priority="76" stopIfTrue="1" operator="equal">
      <formula>0</formula>
    </cfRule>
  </conditionalFormatting>
  <conditionalFormatting sqref="A195:C195">
    <cfRule type="cellIs" dxfId="65" priority="71" stopIfTrue="1" operator="equal">
      <formula>A192</formula>
    </cfRule>
    <cfRule type="cellIs" dxfId="64" priority="72" stopIfTrue="1" operator="equal">
      <formula>0</formula>
    </cfRule>
  </conditionalFormatting>
  <conditionalFormatting sqref="A196:C196 A197">
    <cfRule type="cellIs" dxfId="63" priority="69" stopIfTrue="1" operator="equal">
      <formula>A195</formula>
    </cfRule>
    <cfRule type="cellIs" dxfId="62" priority="70" stopIfTrue="1" operator="equal">
      <formula>0</formula>
    </cfRule>
  </conditionalFormatting>
  <conditionalFormatting sqref="A198:C198">
    <cfRule type="cellIs" dxfId="61" priority="67" stopIfTrue="1" operator="equal">
      <formula>A196</formula>
    </cfRule>
    <cfRule type="cellIs" dxfId="60" priority="68" stopIfTrue="1" operator="equal">
      <formula>0</formula>
    </cfRule>
  </conditionalFormatting>
  <conditionalFormatting sqref="A199:C199 A200">
    <cfRule type="cellIs" dxfId="59" priority="65" stopIfTrue="1" operator="equal">
      <formula>A198</formula>
    </cfRule>
    <cfRule type="cellIs" dxfId="58" priority="66" stopIfTrue="1" operator="equal">
      <formula>0</formula>
    </cfRule>
  </conditionalFormatting>
  <conditionalFormatting sqref="A201:C201">
    <cfRule type="cellIs" dxfId="57" priority="63" stopIfTrue="1" operator="equal">
      <formula>A199</formula>
    </cfRule>
    <cfRule type="cellIs" dxfId="56" priority="64" stopIfTrue="1" operator="equal">
      <formula>0</formula>
    </cfRule>
  </conditionalFormatting>
  <conditionalFormatting sqref="A202:C202">
    <cfRule type="cellIs" dxfId="55" priority="61" stopIfTrue="1" operator="equal">
      <formula>A201</formula>
    </cfRule>
    <cfRule type="cellIs" dxfId="54" priority="62" stopIfTrue="1" operator="equal">
      <formula>0</formula>
    </cfRule>
  </conditionalFormatting>
  <conditionalFormatting sqref="A203:C203">
    <cfRule type="cellIs" dxfId="53" priority="59" stopIfTrue="1" operator="equal">
      <formula>A202</formula>
    </cfRule>
    <cfRule type="cellIs" dxfId="52" priority="60" stopIfTrue="1" operator="equal">
      <formula>0</formula>
    </cfRule>
  </conditionalFormatting>
  <conditionalFormatting sqref="A204:C204">
    <cfRule type="cellIs" dxfId="51" priority="57" stopIfTrue="1" operator="equal">
      <formula>A203</formula>
    </cfRule>
    <cfRule type="cellIs" dxfId="50" priority="58" stopIfTrue="1" operator="equal">
      <formula>0</formula>
    </cfRule>
  </conditionalFormatting>
  <conditionalFormatting sqref="A216:C216">
    <cfRule type="cellIs" dxfId="49" priority="51" stopIfTrue="1" operator="equal">
      <formula>A215</formula>
    </cfRule>
    <cfRule type="cellIs" dxfId="48" priority="52" stopIfTrue="1" operator="equal">
      <formula>0</formula>
    </cfRule>
  </conditionalFormatting>
  <conditionalFormatting sqref="A217:C217">
    <cfRule type="cellIs" dxfId="47" priority="49" stopIfTrue="1" operator="equal">
      <formula>A216</formula>
    </cfRule>
    <cfRule type="cellIs" dxfId="46" priority="50" stopIfTrue="1" operator="equal">
      <formula>0</formula>
    </cfRule>
  </conditionalFormatting>
  <conditionalFormatting sqref="A218:C218">
    <cfRule type="cellIs" dxfId="45" priority="47" stopIfTrue="1" operator="equal">
      <formula>A217</formula>
    </cfRule>
    <cfRule type="cellIs" dxfId="44" priority="48" stopIfTrue="1" operator="equal">
      <formula>0</formula>
    </cfRule>
  </conditionalFormatting>
  <conditionalFormatting sqref="A219:C219">
    <cfRule type="cellIs" dxfId="43" priority="45" stopIfTrue="1" operator="equal">
      <formula>A218</formula>
    </cfRule>
    <cfRule type="cellIs" dxfId="42" priority="46" stopIfTrue="1" operator="equal">
      <formula>0</formula>
    </cfRule>
  </conditionalFormatting>
  <conditionalFormatting sqref="A220:C220">
    <cfRule type="cellIs" dxfId="41" priority="43" stopIfTrue="1" operator="equal">
      <formula>A219</formula>
    </cfRule>
    <cfRule type="cellIs" dxfId="40" priority="44" stopIfTrue="1" operator="equal">
      <formula>0</formula>
    </cfRule>
  </conditionalFormatting>
  <conditionalFormatting sqref="A221:C221">
    <cfRule type="cellIs" dxfId="39" priority="41" stopIfTrue="1" operator="equal">
      <formula>A220</formula>
    </cfRule>
    <cfRule type="cellIs" dxfId="38" priority="42" stopIfTrue="1" operator="equal">
      <formula>0</formula>
    </cfRule>
  </conditionalFormatting>
  <conditionalFormatting sqref="A222:C222">
    <cfRule type="cellIs" dxfId="37" priority="39" stopIfTrue="1" operator="equal">
      <formula>A221</formula>
    </cfRule>
    <cfRule type="cellIs" dxfId="36" priority="40" stopIfTrue="1" operator="equal">
      <formula>0</formula>
    </cfRule>
  </conditionalFormatting>
  <conditionalFormatting sqref="A223:C223">
    <cfRule type="cellIs" dxfId="35" priority="37" stopIfTrue="1" operator="equal">
      <formula>A222</formula>
    </cfRule>
    <cfRule type="cellIs" dxfId="34" priority="38" stopIfTrue="1" operator="equal">
      <formula>0</formula>
    </cfRule>
  </conditionalFormatting>
  <conditionalFormatting sqref="A224:C224">
    <cfRule type="cellIs" dxfId="33" priority="35" stopIfTrue="1" operator="equal">
      <formula>A223</formula>
    </cfRule>
    <cfRule type="cellIs" dxfId="32" priority="36" stopIfTrue="1" operator="equal">
      <formula>0</formula>
    </cfRule>
  </conditionalFormatting>
  <conditionalFormatting sqref="A225:C225">
    <cfRule type="cellIs" dxfId="31" priority="33" stopIfTrue="1" operator="equal">
      <formula>A224</formula>
    </cfRule>
    <cfRule type="cellIs" dxfId="30" priority="34" stopIfTrue="1" operator="equal">
      <formula>0</formula>
    </cfRule>
  </conditionalFormatting>
  <conditionalFormatting sqref="A226:C226">
    <cfRule type="cellIs" dxfId="29" priority="31" stopIfTrue="1" operator="equal">
      <formula>A225</formula>
    </cfRule>
    <cfRule type="cellIs" dxfId="28" priority="32" stopIfTrue="1" operator="equal">
      <formula>0</formula>
    </cfRule>
  </conditionalFormatting>
  <conditionalFormatting sqref="A227:C227">
    <cfRule type="cellIs" dxfId="27" priority="29" stopIfTrue="1" operator="equal">
      <formula>A226</formula>
    </cfRule>
    <cfRule type="cellIs" dxfId="26" priority="30" stopIfTrue="1" operator="equal">
      <formula>0</formula>
    </cfRule>
  </conditionalFormatting>
  <conditionalFormatting sqref="A228:C228">
    <cfRule type="cellIs" dxfId="25" priority="27" stopIfTrue="1" operator="equal">
      <formula>A227</formula>
    </cfRule>
    <cfRule type="cellIs" dxfId="24" priority="28" stopIfTrue="1" operator="equal">
      <formula>0</formula>
    </cfRule>
  </conditionalFormatting>
  <conditionalFormatting sqref="A229:C229">
    <cfRule type="cellIs" dxfId="23" priority="25" stopIfTrue="1" operator="equal">
      <formula>A228</formula>
    </cfRule>
    <cfRule type="cellIs" dxfId="22" priority="26" stopIfTrue="1" operator="equal">
      <formula>0</formula>
    </cfRule>
  </conditionalFormatting>
  <conditionalFormatting sqref="A230:C230">
    <cfRule type="cellIs" dxfId="21" priority="23" stopIfTrue="1" operator="equal">
      <formula>A229</formula>
    </cfRule>
    <cfRule type="cellIs" dxfId="20" priority="24" stopIfTrue="1" operator="equal">
      <formula>0</formula>
    </cfRule>
  </conditionalFormatting>
  <conditionalFormatting sqref="A231:C231">
    <cfRule type="cellIs" dxfId="19" priority="21" stopIfTrue="1" operator="equal">
      <formula>A230</formula>
    </cfRule>
    <cfRule type="cellIs" dxfId="18" priority="22" stopIfTrue="1" operator="equal">
      <formula>0</formula>
    </cfRule>
  </conditionalFormatting>
  <conditionalFormatting sqref="A232:C232">
    <cfRule type="cellIs" dxfId="17" priority="19" stopIfTrue="1" operator="equal">
      <formula>A231</formula>
    </cfRule>
    <cfRule type="cellIs" dxfId="16" priority="20" stopIfTrue="1" operator="equal">
      <formula>0</formula>
    </cfRule>
  </conditionalFormatting>
  <conditionalFormatting sqref="A233:C233">
    <cfRule type="cellIs" dxfId="15" priority="17" stopIfTrue="1" operator="equal">
      <formula>A232</formula>
    </cfRule>
    <cfRule type="cellIs" dxfId="14" priority="18" stopIfTrue="1" operator="equal">
      <formula>0</formula>
    </cfRule>
  </conditionalFormatting>
  <conditionalFormatting sqref="A260">
    <cfRule type="cellIs" dxfId="13" priority="13" stopIfTrue="1" operator="equal">
      <formula>A259</formula>
    </cfRule>
  </conditionalFormatting>
  <conditionalFormatting sqref="A261">
    <cfRule type="cellIs" dxfId="12" priority="12" stopIfTrue="1" operator="equal">
      <formula>A260</formula>
    </cfRule>
  </conditionalFormatting>
  <conditionalFormatting sqref="A262">
    <cfRule type="cellIs" dxfId="11" priority="11" stopIfTrue="1" operator="equal">
      <formula>A261</formula>
    </cfRule>
  </conditionalFormatting>
  <conditionalFormatting sqref="A263">
    <cfRule type="cellIs" dxfId="10" priority="10" stopIfTrue="1" operator="equal">
      <formula>A262</formula>
    </cfRule>
  </conditionalFormatting>
  <conditionalFormatting sqref="A264">
    <cfRule type="cellIs" dxfId="9" priority="9" stopIfTrue="1" operator="equal">
      <formula>A263</formula>
    </cfRule>
  </conditionalFormatting>
  <conditionalFormatting sqref="A265">
    <cfRule type="cellIs" dxfId="8" priority="8" stopIfTrue="1" operator="equal">
      <formula>A264</formula>
    </cfRule>
  </conditionalFormatting>
  <conditionalFormatting sqref="A147">
    <cfRule type="cellIs" dxfId="7" priority="540" stopIfTrue="1" operator="equal">
      <formula>A146</formula>
    </cfRule>
  </conditionalFormatting>
  <conditionalFormatting sqref="A146">
    <cfRule type="cellIs" dxfId="6" priority="541" stopIfTrue="1" operator="equal">
      <formula>A145</formula>
    </cfRule>
  </conditionalFormatting>
  <conditionalFormatting sqref="A184">
    <cfRule type="cellIs" dxfId="5" priority="5" stopIfTrue="1" operator="equal">
      <formula>A183</formula>
    </cfRule>
    <cfRule type="cellIs" dxfId="4" priority="6" stopIfTrue="1" operator="equal">
      <formula>0</formula>
    </cfRule>
  </conditionalFormatting>
  <conditionalFormatting sqref="A207">
    <cfRule type="cellIs" dxfId="3" priority="3" stopIfTrue="1" operator="equal">
      <formula>A206</formula>
    </cfRule>
    <cfRule type="cellIs" dxfId="2" priority="4" stopIfTrue="1" operator="equal">
      <formula>0</formula>
    </cfRule>
  </conditionalFormatting>
  <conditionalFormatting sqref="A208">
    <cfRule type="cellIs" dxfId="1" priority="1" stopIfTrue="1" operator="equal">
      <formula>A207</formula>
    </cfRule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64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Додаток2 КПК1115031</vt:lpstr>
      <vt:lpstr>'Додаток2 КПК1115031'!Область_друку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Шкляревська Олена Олександрівна</cp:lastModifiedBy>
  <cp:lastPrinted>2023-12-22T11:12:35Z</cp:lastPrinted>
  <dcterms:created xsi:type="dcterms:W3CDTF">2016-07-02T12:27:50Z</dcterms:created>
  <dcterms:modified xsi:type="dcterms:W3CDTF">2024-01-15T12:19:34Z</dcterms:modified>
</cp:coreProperties>
</file>