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Запити ПЦМ\"/>
    </mc:Choice>
  </mc:AlternateContent>
  <bookViews>
    <workbookView xWindow="390" yWindow="1010" windowWidth="27800" windowHeight="14390"/>
  </bookViews>
  <sheets>
    <sheet name="Додаток2 КПК1113133" sheetId="7" r:id="rId1"/>
  </sheets>
  <definedNames>
    <definedName name="_xlnm.Print_Area" localSheetId="0">'Додаток2 КПК1113133'!$A$1:$BY$364</definedName>
  </definedNames>
  <calcPr calcId="152511"/>
</workbook>
</file>

<file path=xl/calcChain.xml><?xml version="1.0" encoding="utf-8"?>
<calcChain xmlns="http://schemas.openxmlformats.org/spreadsheetml/2006/main">
  <c r="BL121" i="7" l="1"/>
  <c r="AT134" i="7"/>
  <c r="Z134" i="7"/>
  <c r="AU253" i="7" l="1"/>
  <c r="AL253" i="7"/>
  <c r="AI253" i="7"/>
  <c r="Z253" i="7"/>
  <c r="W253" i="7"/>
  <c r="BA255" i="7"/>
  <c r="AU255" i="7"/>
  <c r="AL255" i="7"/>
  <c r="AL256" i="7" s="1"/>
  <c r="AI255" i="7"/>
  <c r="Z255" i="7"/>
  <c r="W255" i="7"/>
  <c r="AU252" i="7"/>
  <c r="AL252" i="7"/>
  <c r="AI252" i="7"/>
  <c r="Z252" i="7"/>
  <c r="Z256" i="7" s="1"/>
  <c r="W252" i="7"/>
  <c r="BI240" i="7"/>
  <c r="BI239" i="7"/>
  <c r="BI233" i="7"/>
  <c r="AY240" i="7"/>
  <c r="AY239" i="7"/>
  <c r="AY233" i="7"/>
  <c r="AO240" i="7"/>
  <c r="AO239" i="7"/>
  <c r="AO233" i="7"/>
  <c r="AE240" i="7"/>
  <c r="AE239" i="7"/>
  <c r="AE233" i="7"/>
  <c r="U240" i="7"/>
  <c r="U239" i="7"/>
  <c r="U242" i="7" s="1"/>
  <c r="U233" i="7"/>
  <c r="AC256" i="7"/>
  <c r="AF256" i="7"/>
  <c r="AO256" i="7"/>
  <c r="AR256" i="7"/>
  <c r="AX256" i="7"/>
  <c r="BD256" i="7"/>
  <c r="BJ256" i="7"/>
  <c r="AY242" i="7"/>
  <c r="AF217" i="7"/>
  <c r="BE214" i="7"/>
  <c r="AU214" i="7"/>
  <c r="AF214" i="7"/>
  <c r="BE210" i="7"/>
  <c r="BE199" i="7"/>
  <c r="AP199" i="7"/>
  <c r="AU201" i="7"/>
  <c r="AF201" i="7"/>
  <c r="AU202" i="7"/>
  <c r="AU197" i="7"/>
  <c r="BE218" i="7"/>
  <c r="BE215" i="7"/>
  <c r="AU215" i="7"/>
  <c r="AF207" i="7"/>
  <c r="AP202" i="7"/>
  <c r="AP222" i="7"/>
  <c r="AP223" i="7"/>
  <c r="AP221" i="7"/>
  <c r="AP218" i="7"/>
  <c r="AF211" i="7"/>
  <c r="AF212" i="7"/>
  <c r="AF215" i="7"/>
  <c r="AF208" i="7"/>
  <c r="AF198" i="7"/>
  <c r="AF200" i="7"/>
  <c r="AF202" i="7"/>
  <c r="BJ178" i="7"/>
  <c r="AI256" i="7" l="1"/>
  <c r="AU256" i="7"/>
  <c r="W256" i="7"/>
  <c r="BI242" i="7"/>
  <c r="AO242" i="7"/>
  <c r="AE242" i="7"/>
  <c r="BJ179" i="7"/>
  <c r="BJ176" i="7"/>
  <c r="BJ171" i="7"/>
  <c r="BT162" i="7"/>
  <c r="BT150" i="7"/>
  <c r="BJ149" i="7"/>
  <c r="BJ147" i="7"/>
  <c r="BJ146" i="7"/>
  <c r="BJ145" i="7"/>
  <c r="BT153" i="7" l="1"/>
  <c r="BJ157" i="7"/>
  <c r="BJ172" i="7"/>
  <c r="BT180" i="7"/>
  <c r="BJ180" i="7"/>
  <c r="BJ174" i="7"/>
  <c r="T349" i="7" l="1"/>
  <c r="BG311" i="7"/>
  <c r="T312" i="7"/>
  <c r="Z312" i="7"/>
  <c r="AO331" i="7" l="1"/>
  <c r="AO324" i="7"/>
  <c r="AO323" i="7"/>
  <c r="BJ150" i="7"/>
  <c r="BJ156" i="7"/>
  <c r="BJ155" i="7"/>
  <c r="BG121" i="7"/>
  <c r="BG118" i="7"/>
  <c r="BG116" i="7"/>
  <c r="BL70" i="7"/>
  <c r="BG70" i="7"/>
  <c r="BG61" i="7"/>
  <c r="BG60" i="7"/>
  <c r="AU277" i="7" l="1"/>
  <c r="AF277" i="7"/>
  <c r="BJ268" i="7"/>
  <c r="AW98" i="7"/>
  <c r="AC98" i="7"/>
  <c r="AW48" i="7"/>
  <c r="AC48" i="7"/>
  <c r="BL35" i="7"/>
  <c r="AO134" i="7" l="1"/>
  <c r="U134" i="7"/>
  <c r="AR98" i="7"/>
  <c r="BG98" i="7" s="1"/>
  <c r="X98" i="7"/>
  <c r="AR48" i="7"/>
  <c r="X48" i="7"/>
  <c r="Q331" i="7" l="1"/>
  <c r="Q324" i="7"/>
  <c r="Q323" i="7"/>
  <c r="AP268" i="7"/>
  <c r="AP267" i="7"/>
  <c r="BE146" i="7"/>
  <c r="BE147" i="7"/>
  <c r="BE148" i="7"/>
  <c r="BE149" i="7"/>
  <c r="BE150" i="7"/>
  <c r="BE151" i="7"/>
  <c r="BE152" i="7"/>
  <c r="BE153" i="7"/>
  <c r="BE154" i="7"/>
  <c r="BE155" i="7"/>
  <c r="BE156" i="7"/>
  <c r="BE157" i="7"/>
  <c r="BE158" i="7"/>
  <c r="BE159" i="7"/>
  <c r="BE161" i="7"/>
  <c r="BE162" i="7"/>
  <c r="BE163" i="7"/>
  <c r="BE164" i="7"/>
  <c r="BE165" i="7"/>
  <c r="BE166" i="7"/>
  <c r="BE167" i="7"/>
  <c r="BE168" i="7"/>
  <c r="BE169" i="7"/>
  <c r="BE171" i="7"/>
  <c r="BE172" i="7"/>
  <c r="BE173" i="7"/>
  <c r="BE174" i="7"/>
  <c r="BE175" i="7"/>
  <c r="BE176" i="7"/>
  <c r="BE178" i="7"/>
  <c r="BE179" i="7"/>
  <c r="BE180" i="7"/>
  <c r="BE145" i="7"/>
  <c r="AN121" i="7"/>
  <c r="AN70" i="7" l="1"/>
  <c r="AN61" i="7"/>
  <c r="AN60" i="7"/>
  <c r="AS35" i="7"/>
  <c r="AN35" i="7"/>
  <c r="Z349" i="7" l="1"/>
  <c r="Z348" i="7"/>
  <c r="Z347" i="7"/>
  <c r="Z346" i="7"/>
  <c r="Z345" i="7"/>
  <c r="Z344" i="7"/>
  <c r="Z343" i="7"/>
  <c r="Z342" i="7"/>
  <c r="Z341" i="7"/>
  <c r="Z340" i="7"/>
  <c r="Z339" i="7"/>
  <c r="Z310" i="7"/>
  <c r="Z309" i="7"/>
  <c r="Z308" i="7"/>
  <c r="Z307" i="7"/>
  <c r="Z306" i="7"/>
  <c r="Z305" i="7"/>
  <c r="Z304" i="7"/>
  <c r="Z303" i="7"/>
  <c r="Z302" i="7"/>
  <c r="AF268" i="7"/>
  <c r="AK268" i="7"/>
  <c r="AA268" i="7"/>
  <c r="AK267" i="7"/>
  <c r="AF267" i="7"/>
  <c r="AA267" i="7"/>
  <c r="AP180" i="7"/>
  <c r="AP179" i="7"/>
  <c r="AP178" i="7"/>
  <c r="AP176" i="7"/>
  <c r="AP174" i="7"/>
  <c r="AP172" i="7"/>
  <c r="AP171" i="7"/>
  <c r="AP168" i="7"/>
  <c r="AP166" i="7"/>
  <c r="AP165" i="7"/>
  <c r="AP164" i="7"/>
  <c r="AP163" i="7"/>
  <c r="AP162" i="7"/>
  <c r="AP161" i="7"/>
  <c r="AP159" i="7"/>
  <c r="AP158" i="7"/>
  <c r="AP157" i="7"/>
  <c r="AP156" i="7"/>
  <c r="AP155" i="7"/>
  <c r="AP153" i="7"/>
  <c r="AP149" i="7"/>
  <c r="AP148" i="7"/>
  <c r="AP147" i="7"/>
  <c r="AP146" i="7"/>
  <c r="AP145" i="7"/>
  <c r="AE121" i="7" l="1"/>
  <c r="Z121" i="7"/>
  <c r="U121" i="7"/>
  <c r="AE119" i="7"/>
  <c r="AE70" i="7"/>
  <c r="Z70" i="7"/>
  <c r="U70" i="7"/>
  <c r="AE69" i="7"/>
  <c r="AI35" i="7"/>
  <c r="AE35" i="7"/>
  <c r="AE34" i="7"/>
  <c r="Z31" i="7"/>
  <c r="U35" i="7"/>
  <c r="BT166" i="7" l="1"/>
  <c r="AU267" i="7" l="1"/>
  <c r="AU268" i="7" s="1"/>
  <c r="Z242" i="7"/>
  <c r="AJ242" i="7"/>
  <c r="AT242" i="7"/>
  <c r="BD242" i="7"/>
  <c r="BN242" i="7"/>
  <c r="AP276" i="7" l="1"/>
  <c r="AA276" i="7"/>
  <c r="BA253" i="7"/>
  <c r="BG253" i="7" s="1"/>
  <c r="BG254" i="7"/>
  <c r="BG255" i="7"/>
  <c r="BA252" i="7"/>
  <c r="AP217" i="7"/>
  <c r="AU217" i="7" s="1"/>
  <c r="AP214" i="7"/>
  <c r="AF209" i="7"/>
  <c r="AP209" i="7" s="1"/>
  <c r="AU209" i="7" s="1"/>
  <c r="BE209" i="7" s="1"/>
  <c r="AF206" i="7"/>
  <c r="AP206" i="7" s="1"/>
  <c r="AU206" i="7" s="1"/>
  <c r="AP205" i="7"/>
  <c r="AU205" i="7" s="1"/>
  <c r="BE205" i="7" s="1"/>
  <c r="AF205" i="7"/>
  <c r="AF203" i="7"/>
  <c r="AP203" i="7" s="1"/>
  <c r="AU203" i="7" s="1"/>
  <c r="BG252" i="7" l="1"/>
  <c r="BG256" i="7" s="1"/>
  <c r="BA256" i="7"/>
  <c r="BE203" i="7"/>
  <c r="BE206" i="7"/>
  <c r="AP215" i="7"/>
  <c r="AP201" i="7"/>
  <c r="BE201" i="7" s="1"/>
  <c r="BE197" i="7"/>
  <c r="AP197" i="7"/>
  <c r="AF192" i="7" l="1"/>
  <c r="AP192" i="7" s="1"/>
  <c r="AU192" i="7" s="1"/>
  <c r="BE192" i="7" s="1"/>
  <c r="AF193" i="7"/>
  <c r="AP193" i="7" s="1"/>
  <c r="AU193" i="7" s="1"/>
  <c r="BE193" i="7" s="1"/>
  <c r="AF194" i="7"/>
  <c r="AP194" i="7" s="1"/>
  <c r="AU194" i="7" s="1"/>
  <c r="BE194" i="7" s="1"/>
  <c r="AF195" i="7"/>
  <c r="AP195" i="7" s="1"/>
  <c r="AU195" i="7" s="1"/>
  <c r="BE195" i="7" s="1"/>
  <c r="AF191" i="7"/>
  <c r="AP191" i="7" s="1"/>
  <c r="AU191" i="7" s="1"/>
  <c r="BE191" i="7" s="1"/>
  <c r="BT174" i="7" l="1"/>
  <c r="BT164" i="7" l="1"/>
  <c r="AP196" i="7" l="1"/>
  <c r="BT179" i="7" l="1"/>
  <c r="BT178" i="7"/>
  <c r="BT171" i="7"/>
  <c r="BT161" i="7"/>
  <c r="BT148" i="7"/>
  <c r="AP151" i="7"/>
  <c r="AP150" i="7" l="1"/>
  <c r="BT176" i="7" l="1"/>
  <c r="BT168" i="7"/>
  <c r="BT156" i="7"/>
  <c r="BE202" i="7"/>
  <c r="BE196" i="7"/>
  <c r="BT172" i="7"/>
  <c r="BT157" i="7"/>
  <c r="BT163" i="7"/>
  <c r="BT149" i="7"/>
  <c r="BT147" i="7"/>
  <c r="BT146" i="7"/>
  <c r="BT145" i="7"/>
  <c r="BT144" i="7"/>
  <c r="BT155" i="7" l="1"/>
  <c r="BT151" i="7"/>
  <c r="AA277" i="7" l="1"/>
  <c r="BG35" i="7" l="1"/>
  <c r="BE267" i="7" s="1"/>
  <c r="BE268" i="7" s="1"/>
  <c r="BH331" i="7" l="1"/>
  <c r="AT331" i="7"/>
  <c r="AJ331" i="7"/>
  <c r="BH330" i="7"/>
  <c r="AT330" i="7"/>
  <c r="AJ330" i="7"/>
  <c r="BH329" i="7"/>
  <c r="AT329" i="7"/>
  <c r="AJ329" i="7"/>
  <c r="BH328" i="7"/>
  <c r="AT328" i="7"/>
  <c r="AJ328" i="7"/>
  <c r="BH327" i="7"/>
  <c r="AT327" i="7"/>
  <c r="AJ327" i="7"/>
  <c r="BH326" i="7"/>
  <c r="AT326" i="7"/>
  <c r="AJ326" i="7"/>
  <c r="BH325" i="7"/>
  <c r="AT325" i="7"/>
  <c r="AJ325" i="7"/>
  <c r="BH324" i="7"/>
  <c r="AT324" i="7"/>
  <c r="AJ324" i="7"/>
  <c r="BH323" i="7"/>
  <c r="AT323" i="7"/>
  <c r="AJ323" i="7"/>
  <c r="BH322" i="7"/>
  <c r="AT322" i="7"/>
  <c r="AJ322" i="7"/>
  <c r="BH321" i="7"/>
  <c r="AT321" i="7"/>
  <c r="AJ321" i="7"/>
  <c r="BG312" i="7"/>
  <c r="AQ312" i="7"/>
  <c r="BG310" i="7"/>
  <c r="AQ310" i="7"/>
  <c r="BG309" i="7"/>
  <c r="AQ309" i="7"/>
  <c r="BG308" i="7"/>
  <c r="AQ308" i="7"/>
  <c r="BG307" i="7"/>
  <c r="AQ307" i="7"/>
  <c r="BG306" i="7"/>
  <c r="AQ306" i="7"/>
  <c r="BG305" i="7"/>
  <c r="AQ305" i="7"/>
  <c r="BG304" i="7"/>
  <c r="AQ304" i="7"/>
  <c r="BG303" i="7"/>
  <c r="AQ303" i="7"/>
  <c r="BG302" i="7"/>
  <c r="AQ302" i="7"/>
  <c r="AK277" i="7"/>
  <c r="AZ276" i="7"/>
  <c r="AK276" i="7"/>
  <c r="BO268" i="7"/>
  <c r="AZ268" i="7"/>
  <c r="BO267" i="7"/>
  <c r="AZ267" i="7"/>
  <c r="BD134" i="7"/>
  <c r="AJ134" i="7"/>
  <c r="BD133" i="7"/>
  <c r="AJ133" i="7"/>
  <c r="BD132" i="7"/>
  <c r="AJ132" i="7"/>
  <c r="BD131" i="7"/>
  <c r="AJ131" i="7"/>
  <c r="BD130" i="7"/>
  <c r="AJ130" i="7"/>
  <c r="BD129" i="7"/>
  <c r="AJ129" i="7"/>
  <c r="BU121" i="7"/>
  <c r="BB121" i="7"/>
  <c r="AI121" i="7"/>
  <c r="BU120" i="7"/>
  <c r="BB120" i="7"/>
  <c r="AI120" i="7"/>
  <c r="BU119" i="7"/>
  <c r="BB119" i="7"/>
  <c r="AI119" i="7"/>
  <c r="BU118" i="7"/>
  <c r="BB118" i="7"/>
  <c r="AI118" i="7"/>
  <c r="BU117" i="7"/>
  <c r="BB117" i="7"/>
  <c r="AI117" i="7"/>
  <c r="BU116" i="7"/>
  <c r="BB116" i="7"/>
  <c r="AI116" i="7"/>
  <c r="BG106" i="7"/>
  <c r="AM106" i="7"/>
  <c r="AM98" i="7"/>
  <c r="BG97" i="7"/>
  <c r="AM97" i="7"/>
  <c r="BG96" i="7"/>
  <c r="AM96" i="7"/>
  <c r="BG95" i="7"/>
  <c r="AM95" i="7"/>
  <c r="BG94" i="7"/>
  <c r="AM94" i="7"/>
  <c r="BG93" i="7"/>
  <c r="AM93" i="7"/>
  <c r="BG92" i="7"/>
  <c r="AM92" i="7"/>
  <c r="BG91" i="7"/>
  <c r="AM91" i="7"/>
  <c r="BG90" i="7"/>
  <c r="AM90" i="7"/>
  <c r="BG89" i="7"/>
  <c r="AM89" i="7"/>
  <c r="BG88" i="7"/>
  <c r="AM88" i="7"/>
  <c r="BG87" i="7"/>
  <c r="AM87" i="7"/>
  <c r="BG86" i="7"/>
  <c r="AM86" i="7"/>
  <c r="BU78" i="7"/>
  <c r="BB78" i="7"/>
  <c r="AI78" i="7"/>
  <c r="BU70" i="7"/>
  <c r="BB70" i="7"/>
  <c r="AI70" i="7"/>
  <c r="BU69" i="7"/>
  <c r="BB69" i="7"/>
  <c r="AI69" i="7"/>
  <c r="BU68" i="7"/>
  <c r="BB68" i="7"/>
  <c r="AI68" i="7"/>
  <c r="BU67" i="7"/>
  <c r="BB67" i="7"/>
  <c r="AI67" i="7"/>
  <c r="BU66" i="7"/>
  <c r="BB66" i="7"/>
  <c r="AI66" i="7"/>
  <c r="BU65" i="7"/>
  <c r="BB65" i="7"/>
  <c r="AI65" i="7"/>
  <c r="BU64" i="7"/>
  <c r="BB64" i="7"/>
  <c r="AI64" i="7"/>
  <c r="BU63" i="7"/>
  <c r="BB63" i="7"/>
  <c r="AI63" i="7"/>
  <c r="BU62" i="7"/>
  <c r="BB62" i="7"/>
  <c r="AI62" i="7"/>
  <c r="BU61" i="7"/>
  <c r="BB61" i="7"/>
  <c r="AI61" i="7"/>
  <c r="BU60" i="7"/>
  <c r="BB60" i="7"/>
  <c r="AI60" i="7"/>
  <c r="BU59" i="7"/>
  <c r="BB59" i="7"/>
  <c r="AI59" i="7"/>
  <c r="BU58" i="7"/>
  <c r="BB58" i="7"/>
  <c r="AI58" i="7"/>
  <c r="BG48" i="7"/>
  <c r="AM48" i="7"/>
  <c r="BG47" i="7"/>
  <c r="AM47" i="7"/>
  <c r="BG46" i="7"/>
  <c r="AM46" i="7"/>
  <c r="BG45" i="7"/>
  <c r="AM45" i="7"/>
  <c r="BG44" i="7"/>
  <c r="AM44" i="7"/>
  <c r="BG43" i="7"/>
  <c r="AM43" i="7"/>
  <c r="BU35" i="7"/>
  <c r="BB35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AP277" i="7" l="1"/>
  <c r="AZ277" i="7" s="1"/>
</calcChain>
</file>

<file path=xl/sharedStrings.xml><?xml version="1.0" encoding="utf-8"?>
<sst xmlns="http://schemas.openxmlformats.org/spreadsheetml/2006/main" count="947" uniqueCount="324">
  <si>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</si>
  <si>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</si>
  <si>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</si>
  <si>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</si>
  <si>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</si>
  <si>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</si>
  <si>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</si>
  <si>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</si>
  <si>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</si>
  <si>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</si>
  <si>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</si>
  <si>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</si>
  <si>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</si>
  <si>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</si>
  <si>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</si>
  <si>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</si>
  <si>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</si>
  <si>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</si>
  <si>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</si>
  <si>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</si>
  <si>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</si>
  <si>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</si>
  <si>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</si>
  <si>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</si>
  <si>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</si>
  <si>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</si>
  <si>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</si>
  <si>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</si>
  <si>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</si>
  <si>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</si>
  <si>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</si>
  <si>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</si>
  <si>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</si>
  <si>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</si>
  <si>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</si>
  <si>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</si>
  <si>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</si>
  <si>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</si>
  <si>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</si>
  <si>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</si>
  <si>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</si>
  <si>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</si>
  <si>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</si>
  <si>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</si>
  <si>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</si>
  <si>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</si>
  <si>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</si>
  <si>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</si>
  <si>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</si>
  <si>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</si>
  <si>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</si>
  <si>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</si>
  <si>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</si>
  <si>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</si>
  <si>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</si>
  <si>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</si>
  <si>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</si>
  <si>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</si>
  <si>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</si>
  <si>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</si>
  <si>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</si>
  <si>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</si>
  <si>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</si>
  <si>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</si>
  <si>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</si>
  <si>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</si>
  <si>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</si>
  <si>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</si>
  <si>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</si>
  <si>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</si>
  <si>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</si>
  <si>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</si>
  <si>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</si>
  <si>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</si>
  <si>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</si>
  <si>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</si>
  <si>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</si>
  <si>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</si>
  <si>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</si>
  <si>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</si>
  <si>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</si>
  <si>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</si>
  <si>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</si>
  <si>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</si>
  <si>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</si>
  <si>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</si>
  <si>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</si>
  <si>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</si>
  <si>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</si>
  <si>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</si>
  <si>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</si>
  <si>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</si>
  <si>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</si>
  <si>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</si>
  <si>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</si>
  <si>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</si>
  <si>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</si>
  <si>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</si>
  <si>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</si>
  <si>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</si>
  <si>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</si>
  <si>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</si>
  <si>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</si>
  <si>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</si>
  <si>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</si>
  <si>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</si>
  <si>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</si>
  <si>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</si>
  <si>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</si>
  <si>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</si>
  <si>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</si>
  <si>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</si>
  <si>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</si>
  <si>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</si>
  <si>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</si>
  <si>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</si>
  <si>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</si>
  <si>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</si>
  <si>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</si>
  <si>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</si>
  <si>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</si>
  <si>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</si>
  <si>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</si>
  <si>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</si>
  <si>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</si>
  <si>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</si>
  <si>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</si>
  <si>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</si>
  <si>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</si>
  <si>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</si>
  <si>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</si>
  <si>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</si>
  <si>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</si>
  <si>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</si>
  <si>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</si>
  <si>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</si>
  <si>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</si>
  <si>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</si>
  <si>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</si>
  <si>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</si>
  <si>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</si>
  <si>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</si>
  <si>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</si>
  <si>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</si>
  <si>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</si>
  <si>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</si>
  <si>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</si>
  <si>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</si>
  <si>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</si>
  <si>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</si>
  <si>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</si>
  <si>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</si>
  <si>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</si>
  <si>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</si>
  <si>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</si>
  <si>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</si>
  <si>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</si>
  <si>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</si>
  <si>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</si>
  <si>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</si>
  <si>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</si>
  <si>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</si>
  <si>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</si>
  <si>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</si>
  <si>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</si>
  <si>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</si>
  <si>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</si>
  <si>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</si>
  <si>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</si>
  <si>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</si>
  <si>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</si>
  <si>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</si>
  <si>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</si>
  <si>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</si>
  <si>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</si>
  <si>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</si>
  <si>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</si>
  <si>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</si>
  <si>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</si>
  <si>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</si>
  <si>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</si>
  <si>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</si>
  <si>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</si>
  <si>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</si>
  <si>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</si>
  <si>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</si>
  <si>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</si>
  <si>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</si>
  <si>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затрат</t>
  </si>
  <si>
    <t xml:space="preserve">formula=RC[-16]+RC[-8]                          </t>
  </si>
  <si>
    <t>од.</t>
  </si>
  <si>
    <t>штатний розпис</t>
  </si>
  <si>
    <t>адміністративний</t>
  </si>
  <si>
    <t>спеціалісти</t>
  </si>
  <si>
    <t>обслуговуючий персонал</t>
  </si>
  <si>
    <t>грн.</t>
  </si>
  <si>
    <t>продукту</t>
  </si>
  <si>
    <t>кількість</t>
  </si>
  <si>
    <t>ефективності</t>
  </si>
  <si>
    <t>розрахунок</t>
  </si>
  <si>
    <t>якості</t>
  </si>
  <si>
    <t>відс.</t>
  </si>
  <si>
    <t>посадовий оклад</t>
  </si>
  <si>
    <t>доплати</t>
  </si>
  <si>
    <t>Премії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</si>
  <si>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</si>
  <si>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</si>
  <si>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</si>
  <si>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</si>
  <si>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Управління молоді та спорту Хмельницької міської ради</t>
  </si>
  <si>
    <t>Керівник установи</t>
  </si>
  <si>
    <t>Керівник фінансової служби</t>
  </si>
  <si>
    <t>22771264</t>
  </si>
  <si>
    <t>2256400000</t>
  </si>
  <si>
    <t>(грн)</t>
  </si>
  <si>
    <t>Дебіторська заборгованість на 01.01.2023</t>
  </si>
  <si>
    <t>2024 рік</t>
  </si>
  <si>
    <t>2025 рік</t>
  </si>
  <si>
    <t>2026 рік (прогноз)</t>
  </si>
  <si>
    <t>Управлiння молодi та спорту Хмельницької мiської ради</t>
  </si>
  <si>
    <t>Субсидії та поточні трансферти підприємствам (установам, організаціям)</t>
  </si>
  <si>
    <t>Інші виплати населенню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</si>
  <si>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</si>
  <si>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</si>
  <si>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</si>
  <si>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установ</t>
  </si>
  <si>
    <t>мережа установ</t>
  </si>
  <si>
    <t>Кількість штатних працівників, в т.ч.</t>
  </si>
  <si>
    <t>керівник гуртка</t>
  </si>
  <si>
    <t>обсяг витрат СКЦ "Плоскирів"</t>
  </si>
  <si>
    <t>кошторис</t>
  </si>
  <si>
    <t>кількість регіональних заходів державної політики з питань молоді</t>
  </si>
  <si>
    <t>план заходів, накази</t>
  </si>
  <si>
    <t>обсяг витрат КУ "Молодіжний центр"</t>
  </si>
  <si>
    <t>обсяг видатків, що спрямовується на виконання громадського проекту "Підсвіти будинок-розкажи історію міста</t>
  </si>
  <si>
    <t>обсяг витрат на проведення молодіжних заходів</t>
  </si>
  <si>
    <t>обсяг витрат на проведення заходів КУ "Молодіжний центр"</t>
  </si>
  <si>
    <t>кількість заходів, які проводяться на базі СКЦ "Плоскирів"</t>
  </si>
  <si>
    <t>план роботи на рік</t>
  </si>
  <si>
    <t>кількість відвідувачів спортивних секцій та гуртків СКЦ "Плоскирів"</t>
  </si>
  <si>
    <t>журнал обліку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</si>
  <si>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</si>
  <si>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</si>
  <si>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осіб</t>
  </si>
  <si>
    <t>звіти по проведених заходах</t>
  </si>
  <si>
    <t>кількість заходів з оздоровлення</t>
  </si>
  <si>
    <t>план заходів</t>
  </si>
  <si>
    <t>Середні витрати на утримання одного відвідувача СКЦ "Плоскирів"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</si>
  <si>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</si>
  <si>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</si>
  <si>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середні витрати на оздоровлення однієї дитини</t>
  </si>
  <si>
    <t>калькуляція</t>
  </si>
  <si>
    <t>%</t>
  </si>
  <si>
    <t>надбавки</t>
  </si>
  <si>
    <t>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</si>
  <si>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Організація та проведення міських молодіжних заходів, фінансування установ, що реалізують соціальні програми у галузі сім`ї, молоді та дітей згідно з затвердженими кошторисами.; _x000D_
Організація оздоровлення та забезпечення відпочинком дітей, які потребують особливої соціальної уваги та підтримки</t>
  </si>
  <si>
    <t>Інші заходи та заклади молодіжної політики</t>
  </si>
  <si>
    <t>грн</t>
  </si>
  <si>
    <t>динаміка середніх витрат на оздоровлення однієї дитини, порівняно з минулим роком</t>
  </si>
  <si>
    <t>динаміка середніх витрат на відпочинок однієї дитини, порівняно з минулим роком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</si>
  <si>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</si>
  <si>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рішення десятої сесії ХМР
від 15.12.2021 року №25</t>
  </si>
  <si>
    <t>Василь ГОЛОВАТЮК</t>
  </si>
  <si>
    <t>Олена ШКЛЯРЕВСЬКА</t>
  </si>
  <si>
    <t>Організація молодіжних заходів соціального спрямування для молоді громади</t>
  </si>
  <si>
    <t>Забезпечення путівками дітей в літні табори для їх оздоровдення та відпочинку</t>
  </si>
  <si>
    <t>середні витрати на утримання одного відвідувача СКЦ "Плоскирів"</t>
  </si>
  <si>
    <t>середні витрати на реалізацію громадських проектів-переможців</t>
  </si>
  <si>
    <t>динаміка кількості запланованих тематичних масових заходів, в порівнянні з минулим роком</t>
  </si>
  <si>
    <t>динаміка кількості відвідувачів спортивних секцій та гуртків, порівняно з минулим роком</t>
  </si>
  <si>
    <t>кількість молодіжних заходів</t>
  </si>
  <si>
    <t>середні витрати на проведення одного заходу КУ «Молодіжний центр»</t>
  </si>
  <si>
    <t>середні витрати на проведення одного молодіжного заходу</t>
  </si>
  <si>
    <t>кількість учасників молодіжних заходів</t>
  </si>
  <si>
    <t>Організація молодіжних заходів соціального спрямування для молоді територіальної громади</t>
  </si>
  <si>
    <t>обсяг витрат всього, з них</t>
  </si>
  <si>
    <t>обсяг видатків, які спрямовуються для виплати премії міського голови</t>
  </si>
  <si>
    <t>кількість молоді, які утримують премію міського голови</t>
  </si>
  <si>
    <t>середні витрати на виплату однієї премії міського голови</t>
  </si>
  <si>
    <t>збільшення кількості молоді, охопленої молодіжними заходами, порівняно з минулим роком</t>
  </si>
  <si>
    <t>Обов’язкові виплати</t>
  </si>
  <si>
    <t>Доплати</t>
  </si>
  <si>
    <t>Адміністративний</t>
  </si>
  <si>
    <t>Спеціалісти</t>
  </si>
  <si>
    <t>Керівник гуртка</t>
  </si>
  <si>
    <t>Обслуговуючий персонал</t>
  </si>
  <si>
    <t>Матеріальна допомога</t>
  </si>
  <si>
    <t>динаміка кількості молоді, охопленої молодіжними заходами</t>
  </si>
  <si>
    <t>БЮДЖЕТНИЙ ЗАПИТ НА 2025-2027 РОКИ індивідуальний (Форма 2025-2)</t>
  </si>
  <si>
    <t>4. Мета та завдання бюджетної програми на 2025 - 2027 роки</t>
  </si>
  <si>
    <t>1) надходження для виконання бюджетної програми у 2023 - 2025 роках:</t>
  </si>
  <si>
    <t>2023 рік (звіт)</t>
  </si>
  <si>
    <t>2024 рік (затверджено)</t>
  </si>
  <si>
    <t>2025 рік (проект)</t>
  </si>
  <si>
    <t>2) надходження для виконання бюджетної програми  у 2026 - 2027 роках:</t>
  </si>
  <si>
    <t>2027 рік (прогноз)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</si>
  <si>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</si>
  <si>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</si>
  <si>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</si>
  <si>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</si>
  <si>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1) витрати за напрямами використання бюджетних коштів у 2023 - 2025 роках:</t>
  </si>
  <si>
    <t>2) витрати за напрямами використання бюджетних коштів у 2026 - 2027 роках:</t>
  </si>
  <si>
    <t>1) результативні показники бюджетної програми у 2023 - 2025 роках:</t>
  </si>
  <si>
    <t>2) результативні показники бюджетної програми у 2026 - 2027 роках:</t>
  </si>
  <si>
    <t>2024 рік (план)</t>
  </si>
  <si>
    <t>2026 рік</t>
  </si>
  <si>
    <t xml:space="preserve">2027 рік </t>
  </si>
  <si>
    <t>1) місцеві/регіональні програми, які виконуються в межах бюджетної програми у 2023 - 2025 роках: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</si>
  <si>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</si>
  <si>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</si>
  <si>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</si>
  <si>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>14. Бюджетні зобов’язання у 2023 - 2025 роках:</t>
  </si>
  <si>
    <t>1) кредиторська заборгованість місцевого бюджету у 2023 році:</t>
  </si>
  <si>
    <t xml:space="preserve">2) кредиторська заборгованість місцевого бюджету у 2024 - 2025 роках: </t>
  </si>
  <si>
    <t>3) дебіторська заборгованість у 2023 - 2024 роках:</t>
  </si>
  <si>
    <t>Дебіторська заборгованість на 01.01.2024</t>
  </si>
  <si>
    <t>Очікувана дебіторська заборгованость  на 01.01.2025</t>
  </si>
  <si>
    <t>4) аналіз управління бюджетними зобов'язаннями та пропозиції щодо упорядкування бюджетних зобов'язань у 2025 році.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</si>
  <si>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</si>
  <si>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2023 році, та очікувані результати у 2024 році.</t>
  </si>
  <si>
    <t>обсяг витрат для придбання техніки для Пластового центру</t>
  </si>
  <si>
    <t>кількість придбаної техніки для Пластового центру</t>
  </si>
  <si>
    <t>одиниць</t>
  </si>
  <si>
    <t>Надбавки та доплати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</si>
</sst>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12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/>
    <xf numFmtId="3" fontId="17" fillId="0" borderId="5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right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5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1" fontId="17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3" fontId="1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164" fontId="15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3" fontId="22" fillId="0" borderId="5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9" fillId="0" borderId="6" xfId="0" quotePrefix="1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/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1">
    <cellStyle name="Звичайний" xfId="0" builtinId="0"/>
  </cellStyles>
  <dxfs count="1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5"/>
  <sheetViews>
    <sheetView tabSelected="1" topLeftCell="A268" zoomScaleNormal="100" workbookViewId="0">
      <selection activeCell="BM316" sqref="A316:XFD318"/>
    </sheetView>
  </sheetViews>
  <sheetFormatPr defaultRowHeight="12.5" x14ac:dyDescent="0.25"/>
  <cols>
    <col min="1" max="28" width="2.81640625" customWidth="1"/>
    <col min="29" max="29" width="5.7265625" customWidth="1"/>
    <col min="30" max="30" width="4.90625" hidden="1" customWidth="1"/>
    <col min="31" max="31" width="1.26953125" customWidth="1"/>
    <col min="32" max="35" width="4.90625" customWidth="1"/>
    <col min="36" max="36" width="1.6328125" customWidth="1"/>
    <col min="37" max="39" width="4.90625" customWidth="1"/>
    <col min="40" max="40" width="3.453125" customWidth="1"/>
    <col min="41" max="41" width="4.90625" hidden="1" customWidth="1"/>
    <col min="42" max="42" width="4.90625" customWidth="1"/>
    <col min="43" max="43" width="4.1796875" customWidth="1"/>
    <col min="44" max="44" width="4.90625" hidden="1" customWidth="1"/>
    <col min="45" max="45" width="4.90625" customWidth="1"/>
    <col min="46" max="46" width="1.90625" customWidth="1"/>
    <col min="47" max="47" width="4.90625" customWidth="1"/>
    <col min="48" max="48" width="2" customWidth="1"/>
    <col min="49" max="49" width="4.90625" hidden="1" customWidth="1"/>
    <col min="50" max="51" width="4.90625" customWidth="1"/>
    <col min="52" max="52" width="2.1796875" customWidth="1"/>
    <col min="53" max="53" width="4.90625" hidden="1" customWidth="1"/>
    <col min="54" max="54" width="5.6328125" customWidth="1"/>
    <col min="55" max="55" width="2" customWidth="1"/>
    <col min="56" max="56" width="5.1796875" customWidth="1"/>
    <col min="57" max="57" width="3.54296875" customWidth="1"/>
    <col min="58" max="58" width="12.36328125" hidden="1" customWidth="1"/>
    <col min="59" max="60" width="5.36328125" customWidth="1"/>
    <col min="61" max="61" width="3.26953125" customWidth="1"/>
    <col min="62" max="62" width="5.26953125" hidden="1" customWidth="1"/>
    <col min="63" max="63" width="10.1796875" hidden="1" customWidth="1"/>
    <col min="64" max="64" width="6.26953125" customWidth="1"/>
    <col min="65" max="65" width="2.81640625" customWidth="1"/>
    <col min="66" max="66" width="4.36328125" customWidth="1"/>
    <col min="67" max="78" width="2.81640625" customWidth="1"/>
    <col min="79" max="79" width="4" hidden="1" customWidth="1"/>
  </cols>
  <sheetData>
    <row r="1" spans="1:79" ht="57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178" t="s">
        <v>115</v>
      </c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</row>
    <row r="2" spans="1:79" ht="14.25" customHeight="1" x14ac:dyDescent="0.25">
      <c r="A2" s="179" t="s">
        <v>288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</row>
    <row r="4" spans="1:79" ht="14" customHeight="1" x14ac:dyDescent="0.25">
      <c r="A4" s="5" t="s">
        <v>159</v>
      </c>
      <c r="B4" s="180" t="s">
        <v>209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3"/>
      <c r="AH4" s="181">
        <v>11</v>
      </c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3"/>
      <c r="AT4" s="182" t="s">
        <v>212</v>
      </c>
      <c r="AU4" s="181"/>
      <c r="AV4" s="181"/>
      <c r="AW4" s="181"/>
      <c r="AX4" s="181"/>
      <c r="AY4" s="181"/>
      <c r="AZ4" s="181"/>
      <c r="BA4" s="181"/>
      <c r="BB4" s="9"/>
      <c r="BC4" s="3"/>
      <c r="BD4" s="3"/>
      <c r="BE4" s="6"/>
      <c r="BF4" s="6"/>
      <c r="BG4" s="6"/>
      <c r="BH4" s="6"/>
      <c r="BI4" s="6"/>
      <c r="BJ4" s="6"/>
      <c r="BK4" s="6"/>
      <c r="BL4" s="6"/>
    </row>
    <row r="5" spans="1:79" ht="24" customHeight="1" x14ac:dyDescent="0.25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2"/>
      <c r="AH5" s="184" t="s">
        <v>161</v>
      </c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2"/>
      <c r="AT5" s="184" t="s">
        <v>157</v>
      </c>
      <c r="AU5" s="184"/>
      <c r="AV5" s="184"/>
      <c r="AW5" s="184"/>
      <c r="AX5" s="184"/>
      <c r="AY5" s="184"/>
      <c r="AZ5" s="184"/>
      <c r="BA5" s="184"/>
      <c r="BB5" s="7"/>
      <c r="BC5" s="2"/>
      <c r="BD5" s="2"/>
      <c r="BE5" s="7"/>
      <c r="BF5" s="7"/>
      <c r="BG5" s="7"/>
      <c r="BH5" s="7"/>
      <c r="BI5" s="7"/>
      <c r="BJ5" s="7"/>
      <c r="BK5" s="7"/>
      <c r="BL5" s="7"/>
    </row>
    <row r="6" spans="1:79" x14ac:dyDescent="0.25">
      <c r="BE6" s="8"/>
      <c r="BF6" s="8"/>
      <c r="BG6" s="8"/>
      <c r="BH6" s="8"/>
      <c r="BI6" s="8"/>
      <c r="BJ6" s="8"/>
      <c r="BK6" s="8"/>
      <c r="BL6" s="8"/>
    </row>
    <row r="7" spans="1:79" ht="14" customHeight="1" x14ac:dyDescent="0.25">
      <c r="A7" s="5" t="s">
        <v>162</v>
      </c>
      <c r="B7" s="180" t="s">
        <v>219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3"/>
      <c r="AH7" s="181">
        <v>111</v>
      </c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9"/>
      <c r="BC7" s="182" t="s">
        <v>212</v>
      </c>
      <c r="BD7" s="181"/>
      <c r="BE7" s="181"/>
      <c r="BF7" s="181"/>
      <c r="BG7" s="181"/>
      <c r="BH7" s="181"/>
      <c r="BI7" s="181"/>
      <c r="BJ7" s="181"/>
      <c r="BK7" s="9"/>
      <c r="BL7" s="6"/>
      <c r="BM7" s="10"/>
      <c r="BN7" s="10"/>
      <c r="BO7" s="10"/>
      <c r="BP7" s="9"/>
      <c r="BQ7" s="9"/>
      <c r="BR7" s="9"/>
      <c r="BS7" s="9"/>
      <c r="BT7" s="9"/>
      <c r="BU7" s="9"/>
      <c r="BV7" s="9"/>
      <c r="BW7" s="9"/>
    </row>
    <row r="8" spans="1:79" ht="24" customHeight="1" x14ac:dyDescent="0.25">
      <c r="A8" s="183" t="s">
        <v>155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2"/>
      <c r="AH8" s="184" t="s">
        <v>163</v>
      </c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7"/>
      <c r="BC8" s="184" t="s">
        <v>157</v>
      </c>
      <c r="BD8" s="184"/>
      <c r="BE8" s="184"/>
      <c r="BF8" s="184"/>
      <c r="BG8" s="184"/>
      <c r="BH8" s="184"/>
      <c r="BI8" s="184"/>
      <c r="BJ8" s="184"/>
      <c r="BK8" s="13"/>
      <c r="BL8" s="7"/>
      <c r="BM8" s="10"/>
      <c r="BN8" s="10"/>
      <c r="BO8" s="10"/>
      <c r="BP8" s="7"/>
      <c r="BQ8" s="7"/>
      <c r="BR8" s="7"/>
      <c r="BS8" s="7"/>
      <c r="BT8" s="7"/>
      <c r="BU8" s="7"/>
      <c r="BV8" s="7"/>
      <c r="BW8" s="7"/>
    </row>
    <row r="10" spans="1:79" ht="14.25" customHeight="1" x14ac:dyDescent="0.25">
      <c r="A10" s="5" t="s">
        <v>164</v>
      </c>
      <c r="B10" s="181">
        <v>1113133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N10" s="181">
        <v>3133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9"/>
      <c r="AA10" s="181">
        <v>1040</v>
      </c>
      <c r="AB10" s="181"/>
      <c r="AC10" s="181"/>
      <c r="AD10" s="181"/>
      <c r="AE10" s="181"/>
      <c r="AF10" s="181"/>
      <c r="AG10" s="181"/>
      <c r="AH10" s="181"/>
      <c r="AI10" s="181"/>
      <c r="AJ10" s="9"/>
      <c r="AK10" s="186" t="s">
        <v>256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"/>
      <c r="BL10" s="182" t="s">
        <v>213</v>
      </c>
      <c r="BM10" s="181"/>
      <c r="BN10" s="181"/>
      <c r="BO10" s="181"/>
      <c r="BP10" s="181"/>
      <c r="BQ10" s="181"/>
      <c r="BR10" s="181"/>
      <c r="BS10" s="181"/>
      <c r="BT10" s="9"/>
      <c r="BU10" s="9"/>
      <c r="BV10" s="9"/>
      <c r="BW10" s="9"/>
      <c r="BX10" s="9"/>
      <c r="BY10" s="9"/>
      <c r="BZ10" s="9"/>
      <c r="CA10" s="9"/>
    </row>
    <row r="11" spans="1:79" ht="25.5" customHeight="1" x14ac:dyDescent="0.25">
      <c r="B11" s="184" t="s">
        <v>165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N11" s="184" t="s">
        <v>167</v>
      </c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7"/>
      <c r="AA11" s="187" t="s">
        <v>168</v>
      </c>
      <c r="AB11" s="187"/>
      <c r="AC11" s="187"/>
      <c r="AD11" s="187"/>
      <c r="AE11" s="187"/>
      <c r="AF11" s="187"/>
      <c r="AG11" s="187"/>
      <c r="AH11" s="187"/>
      <c r="AI11" s="187"/>
      <c r="AJ11" s="7"/>
      <c r="AK11" s="188" t="s">
        <v>166</v>
      </c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1"/>
      <c r="BL11" s="184" t="s">
        <v>158</v>
      </c>
      <c r="BM11" s="184"/>
      <c r="BN11" s="184"/>
      <c r="BO11" s="184"/>
      <c r="BP11" s="184"/>
      <c r="BQ11" s="184"/>
      <c r="BR11" s="184"/>
      <c r="BS11" s="184"/>
      <c r="BT11" s="7"/>
      <c r="BU11" s="7"/>
      <c r="BV11" s="7"/>
      <c r="BW11" s="7"/>
      <c r="BX11" s="7"/>
      <c r="BY11" s="7"/>
      <c r="BZ11" s="7"/>
      <c r="CA11" s="7"/>
    </row>
    <row r="13" spans="1:79" ht="14.25" customHeight="1" x14ac:dyDescent="0.25">
      <c r="A13" s="99" t="s">
        <v>289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</row>
    <row r="14" spans="1:79" ht="14.25" customHeight="1" x14ac:dyDescent="0.25">
      <c r="A14" s="99" t="s">
        <v>148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</row>
    <row r="15" spans="1:79" ht="28" customHeight="1" x14ac:dyDescent="0.25">
      <c r="A15" s="124" t="s">
        <v>254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</row>
    <row r="16" spans="1:79" ht="9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9" ht="15" customHeight="1" x14ac:dyDescent="0.3">
      <c r="A17" s="185" t="s">
        <v>149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</row>
    <row r="18" spans="1:79" ht="28" customHeight="1" x14ac:dyDescent="0.25">
      <c r="A18" s="124" t="s">
        <v>255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</row>
    <row r="19" spans="1:79" ht="7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9" ht="14.25" customHeight="1" x14ac:dyDescent="0.25">
      <c r="A20" s="99" t="s">
        <v>150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</row>
    <row r="21" spans="1:79" ht="28" customHeight="1" x14ac:dyDescent="0.25">
      <c r="A21" s="124" t="s">
        <v>208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</row>
    <row r="22" spans="1:79" ht="7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9" ht="14.25" customHeight="1" x14ac:dyDescent="0.25">
      <c r="A23" s="99" t="s">
        <v>151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</row>
    <row r="24" spans="1:79" ht="14.25" customHeight="1" x14ac:dyDescent="0.25">
      <c r="A24" s="173" t="s">
        <v>290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</row>
    <row r="25" spans="1:79" ht="15" customHeight="1" x14ac:dyDescent="0.25">
      <c r="A25" s="133" t="s">
        <v>214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</row>
    <row r="26" spans="1:79" s="25" customFormat="1" ht="26.5" customHeight="1" x14ac:dyDescent="0.25">
      <c r="A26" s="144" t="s">
        <v>2</v>
      </c>
      <c r="B26" s="145"/>
      <c r="C26" s="145"/>
      <c r="D26" s="146"/>
      <c r="E26" s="144" t="s">
        <v>19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98" t="s">
        <v>291</v>
      </c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 t="s">
        <v>292</v>
      </c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 t="s">
        <v>293</v>
      </c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</row>
    <row r="27" spans="1:79" s="25" customFormat="1" ht="26.5" customHeight="1" x14ac:dyDescent="0.25">
      <c r="A27" s="147"/>
      <c r="B27" s="148"/>
      <c r="C27" s="148"/>
      <c r="D27" s="149"/>
      <c r="E27" s="147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06" t="s">
        <v>4</v>
      </c>
      <c r="V27" s="107"/>
      <c r="W27" s="107"/>
      <c r="X27" s="107"/>
      <c r="Y27" s="108"/>
      <c r="Z27" s="106" t="s">
        <v>3</v>
      </c>
      <c r="AA27" s="107"/>
      <c r="AB27" s="107"/>
      <c r="AC27" s="107"/>
      <c r="AD27" s="108"/>
      <c r="AE27" s="106" t="s">
        <v>116</v>
      </c>
      <c r="AF27" s="107"/>
      <c r="AG27" s="107"/>
      <c r="AH27" s="108"/>
      <c r="AI27" s="106" t="s">
        <v>5</v>
      </c>
      <c r="AJ27" s="107"/>
      <c r="AK27" s="107"/>
      <c r="AL27" s="107"/>
      <c r="AM27" s="108"/>
      <c r="AN27" s="106" t="s">
        <v>4</v>
      </c>
      <c r="AO27" s="107"/>
      <c r="AP27" s="107"/>
      <c r="AQ27" s="107"/>
      <c r="AR27" s="108"/>
      <c r="AS27" s="106" t="s">
        <v>3</v>
      </c>
      <c r="AT27" s="107"/>
      <c r="AU27" s="107"/>
      <c r="AV27" s="107"/>
      <c r="AW27" s="108"/>
      <c r="AX27" s="106" t="s">
        <v>116</v>
      </c>
      <c r="AY27" s="107"/>
      <c r="AZ27" s="107"/>
      <c r="BA27" s="108"/>
      <c r="BB27" s="106" t="s">
        <v>96</v>
      </c>
      <c r="BC27" s="107"/>
      <c r="BD27" s="107"/>
      <c r="BE27" s="107"/>
      <c r="BF27" s="108"/>
      <c r="BG27" s="106" t="s">
        <v>4</v>
      </c>
      <c r="BH27" s="107"/>
      <c r="BI27" s="107"/>
      <c r="BJ27" s="107"/>
      <c r="BK27" s="108"/>
      <c r="BL27" s="106" t="s">
        <v>3</v>
      </c>
      <c r="BM27" s="107"/>
      <c r="BN27" s="107"/>
      <c r="BO27" s="107"/>
      <c r="BP27" s="108"/>
      <c r="BQ27" s="106" t="s">
        <v>116</v>
      </c>
      <c r="BR27" s="107"/>
      <c r="BS27" s="107"/>
      <c r="BT27" s="108"/>
      <c r="BU27" s="106" t="s">
        <v>97</v>
      </c>
      <c r="BV27" s="107"/>
      <c r="BW27" s="107"/>
      <c r="BX27" s="107"/>
      <c r="BY27" s="108"/>
    </row>
    <row r="28" spans="1:79" s="25" customFormat="1" ht="15" customHeight="1" x14ac:dyDescent="0.25">
      <c r="A28" s="106">
        <v>1</v>
      </c>
      <c r="B28" s="107"/>
      <c r="C28" s="107"/>
      <c r="D28" s="108"/>
      <c r="E28" s="106">
        <v>2</v>
      </c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6">
        <v>3</v>
      </c>
      <c r="V28" s="107"/>
      <c r="W28" s="107"/>
      <c r="X28" s="107"/>
      <c r="Y28" s="108"/>
      <c r="Z28" s="106">
        <v>4</v>
      </c>
      <c r="AA28" s="107"/>
      <c r="AB28" s="107"/>
      <c r="AC28" s="107"/>
      <c r="AD28" s="108"/>
      <c r="AE28" s="106">
        <v>5</v>
      </c>
      <c r="AF28" s="107"/>
      <c r="AG28" s="107"/>
      <c r="AH28" s="108"/>
      <c r="AI28" s="106">
        <v>6</v>
      </c>
      <c r="AJ28" s="107"/>
      <c r="AK28" s="107"/>
      <c r="AL28" s="107"/>
      <c r="AM28" s="108"/>
      <c r="AN28" s="106">
        <v>7</v>
      </c>
      <c r="AO28" s="107"/>
      <c r="AP28" s="107"/>
      <c r="AQ28" s="107"/>
      <c r="AR28" s="108"/>
      <c r="AS28" s="106">
        <v>8</v>
      </c>
      <c r="AT28" s="107"/>
      <c r="AU28" s="107"/>
      <c r="AV28" s="107"/>
      <c r="AW28" s="108"/>
      <c r="AX28" s="106">
        <v>9</v>
      </c>
      <c r="AY28" s="107"/>
      <c r="AZ28" s="107"/>
      <c r="BA28" s="108"/>
      <c r="BB28" s="106">
        <v>10</v>
      </c>
      <c r="BC28" s="107"/>
      <c r="BD28" s="107"/>
      <c r="BE28" s="107"/>
      <c r="BF28" s="108"/>
      <c r="BG28" s="106">
        <v>11</v>
      </c>
      <c r="BH28" s="107"/>
      <c r="BI28" s="107"/>
      <c r="BJ28" s="107"/>
      <c r="BK28" s="108"/>
      <c r="BL28" s="106">
        <v>12</v>
      </c>
      <c r="BM28" s="107"/>
      <c r="BN28" s="107"/>
      <c r="BO28" s="107"/>
      <c r="BP28" s="108"/>
      <c r="BQ28" s="106">
        <v>13</v>
      </c>
      <c r="BR28" s="107"/>
      <c r="BS28" s="107"/>
      <c r="BT28" s="108"/>
      <c r="BU28" s="106">
        <v>14</v>
      </c>
      <c r="BV28" s="107"/>
      <c r="BW28" s="107"/>
      <c r="BX28" s="107"/>
      <c r="BY28" s="108"/>
    </row>
    <row r="29" spans="1:79" s="20" customFormat="1" ht="13.5" hidden="1" customHeight="1" x14ac:dyDescent="0.3">
      <c r="A29" s="56" t="s">
        <v>56</v>
      </c>
      <c r="B29" s="57"/>
      <c r="C29" s="57"/>
      <c r="D29" s="58"/>
      <c r="E29" s="56" t="s">
        <v>57</v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174" t="s">
        <v>65</v>
      </c>
      <c r="V29" s="175"/>
      <c r="W29" s="175"/>
      <c r="X29" s="175"/>
      <c r="Y29" s="176"/>
      <c r="Z29" s="174" t="s">
        <v>66</v>
      </c>
      <c r="AA29" s="175"/>
      <c r="AB29" s="175"/>
      <c r="AC29" s="175"/>
      <c r="AD29" s="176"/>
      <c r="AE29" s="56" t="s">
        <v>91</v>
      </c>
      <c r="AF29" s="57"/>
      <c r="AG29" s="57"/>
      <c r="AH29" s="58"/>
      <c r="AI29" s="153" t="s">
        <v>170</v>
      </c>
      <c r="AJ29" s="154"/>
      <c r="AK29" s="154"/>
      <c r="AL29" s="154"/>
      <c r="AM29" s="155"/>
      <c r="AN29" s="56" t="s">
        <v>67</v>
      </c>
      <c r="AO29" s="57"/>
      <c r="AP29" s="57"/>
      <c r="AQ29" s="57"/>
      <c r="AR29" s="58"/>
      <c r="AS29" s="56" t="s">
        <v>68</v>
      </c>
      <c r="AT29" s="57"/>
      <c r="AU29" s="57"/>
      <c r="AV29" s="57"/>
      <c r="AW29" s="58"/>
      <c r="AX29" s="56" t="s">
        <v>92</v>
      </c>
      <c r="AY29" s="57"/>
      <c r="AZ29" s="57"/>
      <c r="BA29" s="58"/>
      <c r="BB29" s="153" t="s">
        <v>170</v>
      </c>
      <c r="BC29" s="154"/>
      <c r="BD29" s="154"/>
      <c r="BE29" s="154"/>
      <c r="BF29" s="155"/>
      <c r="BG29" s="56" t="s">
        <v>58</v>
      </c>
      <c r="BH29" s="57"/>
      <c r="BI29" s="57"/>
      <c r="BJ29" s="57"/>
      <c r="BK29" s="58"/>
      <c r="BL29" s="56" t="s">
        <v>59</v>
      </c>
      <c r="BM29" s="57"/>
      <c r="BN29" s="57"/>
      <c r="BO29" s="57"/>
      <c r="BP29" s="58"/>
      <c r="BQ29" s="56" t="s">
        <v>93</v>
      </c>
      <c r="BR29" s="57"/>
      <c r="BS29" s="57"/>
      <c r="BT29" s="58"/>
      <c r="BU29" s="153" t="s">
        <v>170</v>
      </c>
      <c r="BV29" s="154"/>
      <c r="BW29" s="154"/>
      <c r="BX29" s="154"/>
      <c r="BY29" s="155"/>
      <c r="CA29" s="20" t="s">
        <v>21</v>
      </c>
    </row>
    <row r="30" spans="1:79" s="21" customFormat="1" ht="23" customHeight="1" x14ac:dyDescent="0.25">
      <c r="A30" s="56"/>
      <c r="B30" s="57"/>
      <c r="C30" s="57"/>
      <c r="D30" s="58"/>
      <c r="E30" s="76" t="s">
        <v>172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8"/>
      <c r="U30" s="105">
        <v>6084392</v>
      </c>
      <c r="V30" s="105"/>
      <c r="W30" s="105"/>
      <c r="X30" s="105"/>
      <c r="Y30" s="105"/>
      <c r="Z30" s="105" t="s">
        <v>173</v>
      </c>
      <c r="AA30" s="105"/>
      <c r="AB30" s="105"/>
      <c r="AC30" s="105"/>
      <c r="AD30" s="105"/>
      <c r="AE30" s="37" t="s">
        <v>173</v>
      </c>
      <c r="AF30" s="38"/>
      <c r="AG30" s="38"/>
      <c r="AH30" s="39"/>
      <c r="AI30" s="37">
        <f t="shared" ref="AI30:AI34" si="0">IF(ISNUMBER(U30),U30,0)+IF(ISNUMBER(Z30),Z30,0)</f>
        <v>6084392</v>
      </c>
      <c r="AJ30" s="38"/>
      <c r="AK30" s="38"/>
      <c r="AL30" s="38"/>
      <c r="AM30" s="39"/>
      <c r="AN30" s="37">
        <v>7357877</v>
      </c>
      <c r="AO30" s="38"/>
      <c r="AP30" s="38"/>
      <c r="AQ30" s="38"/>
      <c r="AR30" s="39"/>
      <c r="AS30" s="37" t="s">
        <v>173</v>
      </c>
      <c r="AT30" s="38"/>
      <c r="AU30" s="38"/>
      <c r="AV30" s="38"/>
      <c r="AW30" s="39"/>
      <c r="AX30" s="37" t="s">
        <v>173</v>
      </c>
      <c r="AY30" s="38"/>
      <c r="AZ30" s="38"/>
      <c r="BA30" s="39"/>
      <c r="BB30" s="37">
        <f t="shared" ref="BB30:BB35" si="1">IF(ISNUMBER(AN30),AN30,0)+IF(ISNUMBER(AS30),AS30,0)</f>
        <v>7357877</v>
      </c>
      <c r="BC30" s="38"/>
      <c r="BD30" s="38"/>
      <c r="BE30" s="38"/>
      <c r="BF30" s="39"/>
      <c r="BG30" s="37">
        <v>7047897</v>
      </c>
      <c r="BH30" s="38"/>
      <c r="BI30" s="38"/>
      <c r="BJ30" s="38"/>
      <c r="BK30" s="39"/>
      <c r="BL30" s="37" t="s">
        <v>173</v>
      </c>
      <c r="BM30" s="38"/>
      <c r="BN30" s="38"/>
      <c r="BO30" s="38"/>
      <c r="BP30" s="39"/>
      <c r="BQ30" s="37" t="s">
        <v>173</v>
      </c>
      <c r="BR30" s="38"/>
      <c r="BS30" s="38"/>
      <c r="BT30" s="39"/>
      <c r="BU30" s="37">
        <f t="shared" ref="BU30:BU35" si="2">IF(ISNUMBER(BG30),BG30,0)+IF(ISNUMBER(BL30),BL30,0)</f>
        <v>7047897</v>
      </c>
      <c r="BV30" s="38"/>
      <c r="BW30" s="38"/>
      <c r="BX30" s="38"/>
      <c r="BY30" s="39"/>
      <c r="CA30" s="21" t="s">
        <v>22</v>
      </c>
    </row>
    <row r="31" spans="1:79" s="21" customFormat="1" ht="26.5" customHeight="1" x14ac:dyDescent="0.25">
      <c r="A31" s="56"/>
      <c r="B31" s="57"/>
      <c r="C31" s="57"/>
      <c r="D31" s="58"/>
      <c r="E31" s="76" t="s">
        <v>174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105" t="s">
        <v>173</v>
      </c>
      <c r="V31" s="105"/>
      <c r="W31" s="105"/>
      <c r="X31" s="105"/>
      <c r="Y31" s="105"/>
      <c r="Z31" s="105">
        <f>Z35-Z34</f>
        <v>5643</v>
      </c>
      <c r="AA31" s="105"/>
      <c r="AB31" s="105"/>
      <c r="AC31" s="105"/>
      <c r="AD31" s="105"/>
      <c r="AE31" s="37">
        <v>0</v>
      </c>
      <c r="AF31" s="38"/>
      <c r="AG31" s="38"/>
      <c r="AH31" s="39"/>
      <c r="AI31" s="37">
        <f t="shared" si="0"/>
        <v>5643</v>
      </c>
      <c r="AJ31" s="38"/>
      <c r="AK31" s="38"/>
      <c r="AL31" s="38"/>
      <c r="AM31" s="39"/>
      <c r="AN31" s="37" t="s">
        <v>173</v>
      </c>
      <c r="AO31" s="38"/>
      <c r="AP31" s="38"/>
      <c r="AQ31" s="38"/>
      <c r="AR31" s="39"/>
      <c r="AS31" s="37">
        <v>0</v>
      </c>
      <c r="AT31" s="38"/>
      <c r="AU31" s="38"/>
      <c r="AV31" s="38"/>
      <c r="AW31" s="39"/>
      <c r="AX31" s="37">
        <v>0</v>
      </c>
      <c r="AY31" s="38"/>
      <c r="AZ31" s="38"/>
      <c r="BA31" s="39"/>
      <c r="BB31" s="37">
        <f t="shared" si="1"/>
        <v>0</v>
      </c>
      <c r="BC31" s="38"/>
      <c r="BD31" s="38"/>
      <c r="BE31" s="38"/>
      <c r="BF31" s="39"/>
      <c r="BG31" s="37" t="s">
        <v>173</v>
      </c>
      <c r="BH31" s="38"/>
      <c r="BI31" s="38"/>
      <c r="BJ31" s="38"/>
      <c r="BK31" s="39"/>
      <c r="BL31" s="37">
        <v>0</v>
      </c>
      <c r="BM31" s="38"/>
      <c r="BN31" s="38"/>
      <c r="BO31" s="38"/>
      <c r="BP31" s="39"/>
      <c r="BQ31" s="37">
        <v>0</v>
      </c>
      <c r="BR31" s="38"/>
      <c r="BS31" s="38"/>
      <c r="BT31" s="39"/>
      <c r="BU31" s="37">
        <f t="shared" si="2"/>
        <v>0</v>
      </c>
      <c r="BV31" s="38"/>
      <c r="BW31" s="38"/>
      <c r="BX31" s="38"/>
      <c r="BY31" s="39"/>
    </row>
    <row r="32" spans="1:79" s="21" customFormat="1" ht="28.5" customHeight="1" x14ac:dyDescent="0.25">
      <c r="A32" s="56">
        <v>25010100</v>
      </c>
      <c r="B32" s="57"/>
      <c r="C32" s="57"/>
      <c r="D32" s="58"/>
      <c r="E32" s="76" t="s">
        <v>175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8"/>
      <c r="U32" s="105" t="s">
        <v>173</v>
      </c>
      <c r="V32" s="105"/>
      <c r="W32" s="105"/>
      <c r="X32" s="105"/>
      <c r="Y32" s="105"/>
      <c r="Z32" s="105">
        <v>5643</v>
      </c>
      <c r="AA32" s="105"/>
      <c r="AB32" s="105"/>
      <c r="AC32" s="105"/>
      <c r="AD32" s="105"/>
      <c r="AE32" s="37">
        <v>0</v>
      </c>
      <c r="AF32" s="38"/>
      <c r="AG32" s="38"/>
      <c r="AH32" s="39"/>
      <c r="AI32" s="37">
        <f t="shared" si="0"/>
        <v>5643</v>
      </c>
      <c r="AJ32" s="38"/>
      <c r="AK32" s="38"/>
      <c r="AL32" s="38"/>
      <c r="AM32" s="39"/>
      <c r="AN32" s="37" t="s">
        <v>173</v>
      </c>
      <c r="AO32" s="38"/>
      <c r="AP32" s="38"/>
      <c r="AQ32" s="38"/>
      <c r="AR32" s="39"/>
      <c r="AS32" s="37">
        <v>0</v>
      </c>
      <c r="AT32" s="38"/>
      <c r="AU32" s="38"/>
      <c r="AV32" s="38"/>
      <c r="AW32" s="39"/>
      <c r="AX32" s="37">
        <v>0</v>
      </c>
      <c r="AY32" s="38"/>
      <c r="AZ32" s="38"/>
      <c r="BA32" s="39"/>
      <c r="BB32" s="37">
        <f t="shared" si="1"/>
        <v>0</v>
      </c>
      <c r="BC32" s="38"/>
      <c r="BD32" s="38"/>
      <c r="BE32" s="38"/>
      <c r="BF32" s="39"/>
      <c r="BG32" s="37" t="s">
        <v>173</v>
      </c>
      <c r="BH32" s="38"/>
      <c r="BI32" s="38"/>
      <c r="BJ32" s="38"/>
      <c r="BK32" s="39"/>
      <c r="BL32" s="37">
        <v>7000</v>
      </c>
      <c r="BM32" s="38"/>
      <c r="BN32" s="38"/>
      <c r="BO32" s="38"/>
      <c r="BP32" s="39"/>
      <c r="BQ32" s="37">
        <v>0</v>
      </c>
      <c r="BR32" s="38"/>
      <c r="BS32" s="38"/>
      <c r="BT32" s="39"/>
      <c r="BU32" s="37">
        <f t="shared" si="2"/>
        <v>7000</v>
      </c>
      <c r="BV32" s="38"/>
      <c r="BW32" s="38"/>
      <c r="BX32" s="38"/>
      <c r="BY32" s="39"/>
    </row>
    <row r="33" spans="1:79" s="21" customFormat="1" ht="30" customHeight="1" x14ac:dyDescent="0.25">
      <c r="A33" s="56"/>
      <c r="B33" s="57"/>
      <c r="C33" s="57"/>
      <c r="D33" s="58"/>
      <c r="E33" s="76" t="s">
        <v>176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8"/>
      <c r="U33" s="105" t="s">
        <v>173</v>
      </c>
      <c r="V33" s="105"/>
      <c r="W33" s="105"/>
      <c r="X33" s="105"/>
      <c r="Y33" s="105"/>
      <c r="Z33" s="105">
        <v>0</v>
      </c>
      <c r="AA33" s="105"/>
      <c r="AB33" s="105"/>
      <c r="AC33" s="105"/>
      <c r="AD33" s="105"/>
      <c r="AE33" s="37">
        <v>0</v>
      </c>
      <c r="AF33" s="38"/>
      <c r="AG33" s="38"/>
      <c r="AH33" s="39"/>
      <c r="AI33" s="37">
        <f t="shared" si="0"/>
        <v>0</v>
      </c>
      <c r="AJ33" s="38"/>
      <c r="AK33" s="38"/>
      <c r="AL33" s="38"/>
      <c r="AM33" s="39"/>
      <c r="AN33" s="37" t="s">
        <v>173</v>
      </c>
      <c r="AO33" s="38"/>
      <c r="AP33" s="38"/>
      <c r="AQ33" s="38"/>
      <c r="AR33" s="39"/>
      <c r="AS33" s="37">
        <v>0</v>
      </c>
      <c r="AT33" s="38"/>
      <c r="AU33" s="38"/>
      <c r="AV33" s="38"/>
      <c r="AW33" s="39"/>
      <c r="AX33" s="37">
        <v>0</v>
      </c>
      <c r="AY33" s="38"/>
      <c r="AZ33" s="38"/>
      <c r="BA33" s="39"/>
      <c r="BB33" s="37">
        <f t="shared" si="1"/>
        <v>0</v>
      </c>
      <c r="BC33" s="38"/>
      <c r="BD33" s="38"/>
      <c r="BE33" s="38"/>
      <c r="BF33" s="39"/>
      <c r="BG33" s="37" t="s">
        <v>173</v>
      </c>
      <c r="BH33" s="38"/>
      <c r="BI33" s="38"/>
      <c r="BJ33" s="38"/>
      <c r="BK33" s="39"/>
      <c r="BL33" s="37">
        <v>0</v>
      </c>
      <c r="BM33" s="38"/>
      <c r="BN33" s="38"/>
      <c r="BO33" s="38"/>
      <c r="BP33" s="39"/>
      <c r="BQ33" s="37">
        <v>0</v>
      </c>
      <c r="BR33" s="38"/>
      <c r="BS33" s="38"/>
      <c r="BT33" s="39"/>
      <c r="BU33" s="37">
        <f t="shared" si="2"/>
        <v>0</v>
      </c>
      <c r="BV33" s="38"/>
      <c r="BW33" s="38"/>
      <c r="BX33" s="38"/>
      <c r="BY33" s="39"/>
    </row>
    <row r="34" spans="1:79" s="21" customFormat="1" ht="37.5" customHeight="1" x14ac:dyDescent="0.25">
      <c r="A34" s="56">
        <v>602400</v>
      </c>
      <c r="B34" s="57"/>
      <c r="C34" s="57"/>
      <c r="D34" s="58"/>
      <c r="E34" s="76" t="s">
        <v>177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/>
      <c r="U34" s="105" t="s">
        <v>173</v>
      </c>
      <c r="V34" s="105"/>
      <c r="W34" s="105"/>
      <c r="X34" s="105"/>
      <c r="Y34" s="105"/>
      <c r="Z34" s="105">
        <v>55626</v>
      </c>
      <c r="AA34" s="105"/>
      <c r="AB34" s="105"/>
      <c r="AC34" s="105"/>
      <c r="AD34" s="105"/>
      <c r="AE34" s="37">
        <f>Z34</f>
        <v>55626</v>
      </c>
      <c r="AF34" s="38"/>
      <c r="AG34" s="38"/>
      <c r="AH34" s="39"/>
      <c r="AI34" s="37">
        <f t="shared" si="0"/>
        <v>55626</v>
      </c>
      <c r="AJ34" s="38"/>
      <c r="AK34" s="38"/>
      <c r="AL34" s="38"/>
      <c r="AM34" s="39"/>
      <c r="AN34" s="37" t="s">
        <v>173</v>
      </c>
      <c r="AO34" s="38"/>
      <c r="AP34" s="38"/>
      <c r="AQ34" s="38"/>
      <c r="AR34" s="39"/>
      <c r="AS34" s="37">
        <v>0</v>
      </c>
      <c r="AT34" s="38"/>
      <c r="AU34" s="38"/>
      <c r="AV34" s="38"/>
      <c r="AW34" s="39"/>
      <c r="AX34" s="37">
        <v>0</v>
      </c>
      <c r="AY34" s="38"/>
      <c r="AZ34" s="38"/>
      <c r="BA34" s="39"/>
      <c r="BB34" s="37">
        <f t="shared" si="1"/>
        <v>0</v>
      </c>
      <c r="BC34" s="38"/>
      <c r="BD34" s="38"/>
      <c r="BE34" s="38"/>
      <c r="BF34" s="39"/>
      <c r="BG34" s="37" t="s">
        <v>173</v>
      </c>
      <c r="BH34" s="38"/>
      <c r="BI34" s="38"/>
      <c r="BJ34" s="38"/>
      <c r="BK34" s="39"/>
      <c r="BL34" s="37">
        <v>0</v>
      </c>
      <c r="BM34" s="38"/>
      <c r="BN34" s="38"/>
      <c r="BO34" s="38"/>
      <c r="BP34" s="39"/>
      <c r="BQ34" s="37">
        <v>0</v>
      </c>
      <c r="BR34" s="38"/>
      <c r="BS34" s="38"/>
      <c r="BT34" s="39"/>
      <c r="BU34" s="37">
        <f t="shared" si="2"/>
        <v>0</v>
      </c>
      <c r="BV34" s="38"/>
      <c r="BW34" s="38"/>
      <c r="BX34" s="38"/>
      <c r="BY34" s="39"/>
    </row>
    <row r="35" spans="1:79" s="22" customFormat="1" ht="16.5" customHeight="1" x14ac:dyDescent="0.25">
      <c r="A35" s="103"/>
      <c r="B35" s="104"/>
      <c r="C35" s="104"/>
      <c r="D35" s="123"/>
      <c r="E35" s="72" t="s">
        <v>147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4"/>
      <c r="U35" s="97">
        <f>U30</f>
        <v>6084392</v>
      </c>
      <c r="V35" s="97"/>
      <c r="W35" s="97"/>
      <c r="X35" s="97"/>
      <c r="Y35" s="97"/>
      <c r="Z35" s="97">
        <v>61269</v>
      </c>
      <c r="AA35" s="97"/>
      <c r="AB35" s="97"/>
      <c r="AC35" s="97"/>
      <c r="AD35" s="97"/>
      <c r="AE35" s="119">
        <f>AE34</f>
        <v>55626</v>
      </c>
      <c r="AF35" s="120"/>
      <c r="AG35" s="120"/>
      <c r="AH35" s="121"/>
      <c r="AI35" s="119">
        <f>U35+Z35</f>
        <v>6145661</v>
      </c>
      <c r="AJ35" s="120"/>
      <c r="AK35" s="120"/>
      <c r="AL35" s="120"/>
      <c r="AM35" s="121"/>
      <c r="AN35" s="119">
        <f>AN30</f>
        <v>7357877</v>
      </c>
      <c r="AO35" s="120"/>
      <c r="AP35" s="120"/>
      <c r="AQ35" s="120"/>
      <c r="AR35" s="121"/>
      <c r="AS35" s="119">
        <f>AS34</f>
        <v>0</v>
      </c>
      <c r="AT35" s="120"/>
      <c r="AU35" s="120"/>
      <c r="AV35" s="120"/>
      <c r="AW35" s="121"/>
      <c r="AX35" s="119">
        <v>0</v>
      </c>
      <c r="AY35" s="120"/>
      <c r="AZ35" s="120"/>
      <c r="BA35" s="121"/>
      <c r="BB35" s="119">
        <f t="shared" si="1"/>
        <v>7357877</v>
      </c>
      <c r="BC35" s="120"/>
      <c r="BD35" s="120"/>
      <c r="BE35" s="120"/>
      <c r="BF35" s="121"/>
      <c r="BG35" s="119">
        <f>BG30</f>
        <v>7047897</v>
      </c>
      <c r="BH35" s="120"/>
      <c r="BI35" s="120"/>
      <c r="BJ35" s="120"/>
      <c r="BK35" s="121"/>
      <c r="BL35" s="119">
        <f>BL32</f>
        <v>7000</v>
      </c>
      <c r="BM35" s="120"/>
      <c r="BN35" s="120"/>
      <c r="BO35" s="120"/>
      <c r="BP35" s="121"/>
      <c r="BQ35" s="119">
        <v>0</v>
      </c>
      <c r="BR35" s="120"/>
      <c r="BS35" s="120"/>
      <c r="BT35" s="121"/>
      <c r="BU35" s="119">
        <f t="shared" si="2"/>
        <v>7054897</v>
      </c>
      <c r="BV35" s="120"/>
      <c r="BW35" s="120"/>
      <c r="BX35" s="120"/>
      <c r="BY35" s="121"/>
    </row>
    <row r="36" spans="1:79" s="20" customFormat="1" ht="13" x14ac:dyDescent="0.3"/>
    <row r="37" spans="1:79" s="20" customFormat="1" ht="14.25" customHeight="1" x14ac:dyDescent="0.3">
      <c r="A37" s="173" t="s">
        <v>294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</row>
    <row r="38" spans="1:79" s="20" customFormat="1" ht="15" customHeight="1" x14ac:dyDescent="0.3">
      <c r="A38" s="100" t="s">
        <v>214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</row>
    <row r="39" spans="1:79" s="25" customFormat="1" ht="22.5" customHeight="1" x14ac:dyDescent="0.25">
      <c r="A39" s="144" t="s">
        <v>2</v>
      </c>
      <c r="B39" s="145"/>
      <c r="C39" s="145"/>
      <c r="D39" s="146"/>
      <c r="E39" s="144" t="s">
        <v>19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6"/>
      <c r="X39" s="106" t="s">
        <v>218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8"/>
      <c r="AR39" s="98" t="s">
        <v>295</v>
      </c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</row>
    <row r="40" spans="1:79" s="25" customFormat="1" ht="36" customHeight="1" x14ac:dyDescent="0.25">
      <c r="A40" s="147"/>
      <c r="B40" s="148"/>
      <c r="C40" s="148"/>
      <c r="D40" s="149"/>
      <c r="E40" s="147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9"/>
      <c r="X40" s="98" t="s">
        <v>4</v>
      </c>
      <c r="Y40" s="98"/>
      <c r="Z40" s="98"/>
      <c r="AA40" s="98"/>
      <c r="AB40" s="98"/>
      <c r="AC40" s="98" t="s">
        <v>3</v>
      </c>
      <c r="AD40" s="98"/>
      <c r="AE40" s="98"/>
      <c r="AF40" s="98"/>
      <c r="AG40" s="98"/>
      <c r="AH40" s="106" t="s">
        <v>116</v>
      </c>
      <c r="AI40" s="107"/>
      <c r="AJ40" s="107"/>
      <c r="AK40" s="107"/>
      <c r="AL40" s="108"/>
      <c r="AM40" s="106" t="s">
        <v>5</v>
      </c>
      <c r="AN40" s="107"/>
      <c r="AO40" s="107"/>
      <c r="AP40" s="107"/>
      <c r="AQ40" s="108"/>
      <c r="AR40" s="106" t="s">
        <v>4</v>
      </c>
      <c r="AS40" s="107"/>
      <c r="AT40" s="107"/>
      <c r="AU40" s="107"/>
      <c r="AV40" s="108"/>
      <c r="AW40" s="106" t="s">
        <v>3</v>
      </c>
      <c r="AX40" s="107"/>
      <c r="AY40" s="107"/>
      <c r="AZ40" s="107"/>
      <c r="BA40" s="108"/>
      <c r="BB40" s="106" t="s">
        <v>116</v>
      </c>
      <c r="BC40" s="107"/>
      <c r="BD40" s="107"/>
      <c r="BE40" s="107"/>
      <c r="BF40" s="108"/>
      <c r="BG40" s="106" t="s">
        <v>96</v>
      </c>
      <c r="BH40" s="107"/>
      <c r="BI40" s="107"/>
      <c r="BJ40" s="107"/>
      <c r="BK40" s="108"/>
    </row>
    <row r="41" spans="1:79" s="25" customFormat="1" ht="15" customHeight="1" x14ac:dyDescent="0.25">
      <c r="A41" s="106">
        <v>1</v>
      </c>
      <c r="B41" s="107"/>
      <c r="C41" s="107"/>
      <c r="D41" s="108"/>
      <c r="E41" s="106">
        <v>2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8"/>
      <c r="X41" s="98">
        <v>3</v>
      </c>
      <c r="Y41" s="98"/>
      <c r="Z41" s="98"/>
      <c r="AA41" s="98"/>
      <c r="AB41" s="98"/>
      <c r="AC41" s="98">
        <v>4</v>
      </c>
      <c r="AD41" s="98"/>
      <c r="AE41" s="98"/>
      <c r="AF41" s="98"/>
      <c r="AG41" s="98"/>
      <c r="AH41" s="98">
        <v>5</v>
      </c>
      <c r="AI41" s="98"/>
      <c r="AJ41" s="98"/>
      <c r="AK41" s="98"/>
      <c r="AL41" s="98"/>
      <c r="AM41" s="98">
        <v>6</v>
      </c>
      <c r="AN41" s="98"/>
      <c r="AO41" s="98"/>
      <c r="AP41" s="98"/>
      <c r="AQ41" s="98"/>
      <c r="AR41" s="106">
        <v>7</v>
      </c>
      <c r="AS41" s="107"/>
      <c r="AT41" s="107"/>
      <c r="AU41" s="107"/>
      <c r="AV41" s="108"/>
      <c r="AW41" s="106">
        <v>8</v>
      </c>
      <c r="AX41" s="107"/>
      <c r="AY41" s="107"/>
      <c r="AZ41" s="107"/>
      <c r="BA41" s="108"/>
      <c r="BB41" s="106">
        <v>9</v>
      </c>
      <c r="BC41" s="107"/>
      <c r="BD41" s="107"/>
      <c r="BE41" s="107"/>
      <c r="BF41" s="108"/>
      <c r="BG41" s="106">
        <v>10</v>
      </c>
      <c r="BH41" s="107"/>
      <c r="BI41" s="107"/>
      <c r="BJ41" s="107"/>
      <c r="BK41" s="108"/>
    </row>
    <row r="42" spans="1:79" s="20" customFormat="1" ht="20.25" hidden="1" customHeight="1" x14ac:dyDescent="0.3">
      <c r="A42" s="56" t="s">
        <v>56</v>
      </c>
      <c r="B42" s="57"/>
      <c r="C42" s="57"/>
      <c r="D42" s="58"/>
      <c r="E42" s="56" t="s">
        <v>57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75" t="s">
        <v>60</v>
      </c>
      <c r="Y42" s="75"/>
      <c r="Z42" s="75"/>
      <c r="AA42" s="75"/>
      <c r="AB42" s="75"/>
      <c r="AC42" s="75" t="s">
        <v>61</v>
      </c>
      <c r="AD42" s="75"/>
      <c r="AE42" s="75"/>
      <c r="AF42" s="75"/>
      <c r="AG42" s="75"/>
      <c r="AH42" s="56" t="s">
        <v>94</v>
      </c>
      <c r="AI42" s="57"/>
      <c r="AJ42" s="57"/>
      <c r="AK42" s="57"/>
      <c r="AL42" s="58"/>
      <c r="AM42" s="153" t="s">
        <v>171</v>
      </c>
      <c r="AN42" s="154"/>
      <c r="AO42" s="154"/>
      <c r="AP42" s="154"/>
      <c r="AQ42" s="155"/>
      <c r="AR42" s="56" t="s">
        <v>62</v>
      </c>
      <c r="AS42" s="57"/>
      <c r="AT42" s="57"/>
      <c r="AU42" s="57"/>
      <c r="AV42" s="58"/>
      <c r="AW42" s="56" t="s">
        <v>63</v>
      </c>
      <c r="AX42" s="57"/>
      <c r="AY42" s="57"/>
      <c r="AZ42" s="57"/>
      <c r="BA42" s="58"/>
      <c r="BB42" s="56" t="s">
        <v>95</v>
      </c>
      <c r="BC42" s="57"/>
      <c r="BD42" s="57"/>
      <c r="BE42" s="57"/>
      <c r="BF42" s="58"/>
      <c r="BG42" s="153" t="s">
        <v>171</v>
      </c>
      <c r="BH42" s="154"/>
      <c r="BI42" s="154"/>
      <c r="BJ42" s="154"/>
      <c r="BK42" s="155"/>
      <c r="CA42" s="20" t="s">
        <v>23</v>
      </c>
    </row>
    <row r="43" spans="1:79" s="21" customFormat="1" ht="15" customHeight="1" x14ac:dyDescent="0.25">
      <c r="A43" s="56"/>
      <c r="B43" s="57"/>
      <c r="C43" s="57"/>
      <c r="D43" s="58"/>
      <c r="E43" s="76" t="s">
        <v>172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8"/>
      <c r="X43" s="37">
        <v>7692223</v>
      </c>
      <c r="Y43" s="38"/>
      <c r="Z43" s="38"/>
      <c r="AA43" s="38"/>
      <c r="AB43" s="39"/>
      <c r="AC43" s="37" t="s">
        <v>173</v>
      </c>
      <c r="AD43" s="38"/>
      <c r="AE43" s="38"/>
      <c r="AF43" s="38"/>
      <c r="AG43" s="39"/>
      <c r="AH43" s="37" t="s">
        <v>173</v>
      </c>
      <c r="AI43" s="38"/>
      <c r="AJ43" s="38"/>
      <c r="AK43" s="38"/>
      <c r="AL43" s="39"/>
      <c r="AM43" s="37">
        <f t="shared" ref="AM43:AM48" si="3">IF(ISNUMBER(X43),X43,0)+IF(ISNUMBER(AC43),AC43,0)</f>
        <v>7692223</v>
      </c>
      <c r="AN43" s="38"/>
      <c r="AO43" s="38"/>
      <c r="AP43" s="38"/>
      <c r="AQ43" s="39"/>
      <c r="AR43" s="37">
        <v>7795314</v>
      </c>
      <c r="AS43" s="38"/>
      <c r="AT43" s="38"/>
      <c r="AU43" s="38"/>
      <c r="AV43" s="39"/>
      <c r="AW43" s="37" t="s">
        <v>173</v>
      </c>
      <c r="AX43" s="38"/>
      <c r="AY43" s="38"/>
      <c r="AZ43" s="38"/>
      <c r="BA43" s="39"/>
      <c r="BB43" s="37" t="s">
        <v>173</v>
      </c>
      <c r="BC43" s="38"/>
      <c r="BD43" s="38"/>
      <c r="BE43" s="38"/>
      <c r="BF43" s="39"/>
      <c r="BG43" s="105">
        <f t="shared" ref="BG43:BG48" si="4">IF(ISNUMBER(AR43),AR43,0)+IF(ISNUMBER(AW43),AW43,0)</f>
        <v>7795314</v>
      </c>
      <c r="BH43" s="105"/>
      <c r="BI43" s="105"/>
      <c r="BJ43" s="105"/>
      <c r="BK43" s="105"/>
      <c r="CA43" s="21" t="s">
        <v>24</v>
      </c>
    </row>
    <row r="44" spans="1:79" s="21" customFormat="1" ht="25" customHeight="1" x14ac:dyDescent="0.25">
      <c r="A44" s="56"/>
      <c r="B44" s="57"/>
      <c r="C44" s="57"/>
      <c r="D44" s="58"/>
      <c r="E44" s="76" t="s">
        <v>174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8"/>
      <c r="X44" s="37" t="s">
        <v>173</v>
      </c>
      <c r="Y44" s="38"/>
      <c r="Z44" s="38"/>
      <c r="AA44" s="38"/>
      <c r="AB44" s="39"/>
      <c r="AC44" s="37">
        <v>0</v>
      </c>
      <c r="AD44" s="38"/>
      <c r="AE44" s="38"/>
      <c r="AF44" s="38"/>
      <c r="AG44" s="39"/>
      <c r="AH44" s="37">
        <v>0</v>
      </c>
      <c r="AI44" s="38"/>
      <c r="AJ44" s="38"/>
      <c r="AK44" s="38"/>
      <c r="AL44" s="39"/>
      <c r="AM44" s="37">
        <f t="shared" si="3"/>
        <v>0</v>
      </c>
      <c r="AN44" s="38"/>
      <c r="AO44" s="38"/>
      <c r="AP44" s="38"/>
      <c r="AQ44" s="39"/>
      <c r="AR44" s="37" t="s">
        <v>173</v>
      </c>
      <c r="AS44" s="38"/>
      <c r="AT44" s="38"/>
      <c r="AU44" s="38"/>
      <c r="AV44" s="39"/>
      <c r="AW44" s="37">
        <v>0</v>
      </c>
      <c r="AX44" s="38"/>
      <c r="AY44" s="38"/>
      <c r="AZ44" s="38"/>
      <c r="BA44" s="39"/>
      <c r="BB44" s="37">
        <v>0</v>
      </c>
      <c r="BC44" s="38"/>
      <c r="BD44" s="38"/>
      <c r="BE44" s="38"/>
      <c r="BF44" s="39"/>
      <c r="BG44" s="105">
        <f t="shared" si="4"/>
        <v>0</v>
      </c>
      <c r="BH44" s="105"/>
      <c r="BI44" s="105"/>
      <c r="BJ44" s="105"/>
      <c r="BK44" s="105"/>
    </row>
    <row r="45" spans="1:79" s="21" customFormat="1" ht="25" customHeight="1" x14ac:dyDescent="0.25">
      <c r="A45" s="56">
        <v>25010100</v>
      </c>
      <c r="B45" s="57"/>
      <c r="C45" s="57"/>
      <c r="D45" s="58"/>
      <c r="E45" s="76" t="s">
        <v>175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8"/>
      <c r="X45" s="37" t="s">
        <v>173</v>
      </c>
      <c r="Y45" s="38"/>
      <c r="Z45" s="38"/>
      <c r="AA45" s="38"/>
      <c r="AB45" s="39"/>
      <c r="AC45" s="37">
        <v>7000</v>
      </c>
      <c r="AD45" s="38"/>
      <c r="AE45" s="38"/>
      <c r="AF45" s="38"/>
      <c r="AG45" s="39"/>
      <c r="AH45" s="37">
        <v>0</v>
      </c>
      <c r="AI45" s="38"/>
      <c r="AJ45" s="38"/>
      <c r="AK45" s="38"/>
      <c r="AL45" s="39"/>
      <c r="AM45" s="37">
        <f t="shared" si="3"/>
        <v>7000</v>
      </c>
      <c r="AN45" s="38"/>
      <c r="AO45" s="38"/>
      <c r="AP45" s="38"/>
      <c r="AQ45" s="39"/>
      <c r="AR45" s="37" t="s">
        <v>173</v>
      </c>
      <c r="AS45" s="38"/>
      <c r="AT45" s="38"/>
      <c r="AU45" s="38"/>
      <c r="AV45" s="39"/>
      <c r="AW45" s="37">
        <v>7000</v>
      </c>
      <c r="AX45" s="38"/>
      <c r="AY45" s="38"/>
      <c r="AZ45" s="38"/>
      <c r="BA45" s="39"/>
      <c r="BB45" s="37">
        <v>0</v>
      </c>
      <c r="BC45" s="38"/>
      <c r="BD45" s="38"/>
      <c r="BE45" s="38"/>
      <c r="BF45" s="39"/>
      <c r="BG45" s="105">
        <f t="shared" si="4"/>
        <v>7000</v>
      </c>
      <c r="BH45" s="105"/>
      <c r="BI45" s="105"/>
      <c r="BJ45" s="105"/>
      <c r="BK45" s="105"/>
    </row>
    <row r="46" spans="1:79" s="21" customFormat="1" ht="25" customHeight="1" x14ac:dyDescent="0.25">
      <c r="A46" s="56"/>
      <c r="B46" s="57"/>
      <c r="C46" s="57"/>
      <c r="D46" s="58"/>
      <c r="E46" s="76" t="s">
        <v>176</v>
      </c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8"/>
      <c r="X46" s="37" t="s">
        <v>173</v>
      </c>
      <c r="Y46" s="38"/>
      <c r="Z46" s="38"/>
      <c r="AA46" s="38"/>
      <c r="AB46" s="39"/>
      <c r="AC46" s="37"/>
      <c r="AD46" s="38"/>
      <c r="AE46" s="38"/>
      <c r="AF46" s="38"/>
      <c r="AG46" s="39"/>
      <c r="AH46" s="37">
        <v>0</v>
      </c>
      <c r="AI46" s="38"/>
      <c r="AJ46" s="38"/>
      <c r="AK46" s="38"/>
      <c r="AL46" s="39"/>
      <c r="AM46" s="37">
        <f t="shared" si="3"/>
        <v>0</v>
      </c>
      <c r="AN46" s="38"/>
      <c r="AO46" s="38"/>
      <c r="AP46" s="38"/>
      <c r="AQ46" s="39"/>
      <c r="AR46" s="37" t="s">
        <v>173</v>
      </c>
      <c r="AS46" s="38"/>
      <c r="AT46" s="38"/>
      <c r="AU46" s="38"/>
      <c r="AV46" s="39"/>
      <c r="AW46" s="37">
        <v>0</v>
      </c>
      <c r="AX46" s="38"/>
      <c r="AY46" s="38"/>
      <c r="AZ46" s="38"/>
      <c r="BA46" s="39"/>
      <c r="BB46" s="37">
        <v>0</v>
      </c>
      <c r="BC46" s="38"/>
      <c r="BD46" s="38"/>
      <c r="BE46" s="38"/>
      <c r="BF46" s="39"/>
      <c r="BG46" s="105">
        <f t="shared" si="4"/>
        <v>0</v>
      </c>
      <c r="BH46" s="105"/>
      <c r="BI46" s="105"/>
      <c r="BJ46" s="105"/>
      <c r="BK46" s="105"/>
    </row>
    <row r="47" spans="1:79" s="21" customFormat="1" ht="25" customHeight="1" x14ac:dyDescent="0.25">
      <c r="A47" s="56">
        <v>602400</v>
      </c>
      <c r="B47" s="57"/>
      <c r="C47" s="57"/>
      <c r="D47" s="58"/>
      <c r="E47" s="76" t="s">
        <v>177</v>
      </c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8"/>
      <c r="X47" s="37" t="s">
        <v>173</v>
      </c>
      <c r="Y47" s="38"/>
      <c r="Z47" s="38"/>
      <c r="AA47" s="38"/>
      <c r="AB47" s="39"/>
      <c r="AC47" s="37">
        <v>0</v>
      </c>
      <c r="AD47" s="38"/>
      <c r="AE47" s="38"/>
      <c r="AF47" s="38"/>
      <c r="AG47" s="39"/>
      <c r="AH47" s="37">
        <v>0</v>
      </c>
      <c r="AI47" s="38"/>
      <c r="AJ47" s="38"/>
      <c r="AK47" s="38"/>
      <c r="AL47" s="39"/>
      <c r="AM47" s="37">
        <f t="shared" si="3"/>
        <v>0</v>
      </c>
      <c r="AN47" s="38"/>
      <c r="AO47" s="38"/>
      <c r="AP47" s="38"/>
      <c r="AQ47" s="39"/>
      <c r="AR47" s="37" t="s">
        <v>173</v>
      </c>
      <c r="AS47" s="38"/>
      <c r="AT47" s="38"/>
      <c r="AU47" s="38"/>
      <c r="AV47" s="39"/>
      <c r="AW47" s="37">
        <v>0</v>
      </c>
      <c r="AX47" s="38"/>
      <c r="AY47" s="38"/>
      <c r="AZ47" s="38"/>
      <c r="BA47" s="39"/>
      <c r="BB47" s="37">
        <v>0</v>
      </c>
      <c r="BC47" s="38"/>
      <c r="BD47" s="38"/>
      <c r="BE47" s="38"/>
      <c r="BF47" s="39"/>
      <c r="BG47" s="105">
        <f t="shared" si="4"/>
        <v>0</v>
      </c>
      <c r="BH47" s="105"/>
      <c r="BI47" s="105"/>
      <c r="BJ47" s="105"/>
      <c r="BK47" s="105"/>
    </row>
    <row r="48" spans="1:79" s="22" customFormat="1" ht="12.75" customHeight="1" x14ac:dyDescent="0.25">
      <c r="A48" s="103"/>
      <c r="B48" s="104"/>
      <c r="C48" s="104"/>
      <c r="D48" s="123"/>
      <c r="E48" s="72" t="s">
        <v>147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4"/>
      <c r="X48" s="119">
        <f>X43</f>
        <v>7692223</v>
      </c>
      <c r="Y48" s="120"/>
      <c r="Z48" s="120"/>
      <c r="AA48" s="120"/>
      <c r="AB48" s="121"/>
      <c r="AC48" s="119">
        <f>AC45</f>
        <v>7000</v>
      </c>
      <c r="AD48" s="120"/>
      <c r="AE48" s="120"/>
      <c r="AF48" s="120"/>
      <c r="AG48" s="121"/>
      <c r="AH48" s="119">
        <v>0</v>
      </c>
      <c r="AI48" s="120"/>
      <c r="AJ48" s="120"/>
      <c r="AK48" s="120"/>
      <c r="AL48" s="121"/>
      <c r="AM48" s="119">
        <f t="shared" si="3"/>
        <v>7699223</v>
      </c>
      <c r="AN48" s="120"/>
      <c r="AO48" s="120"/>
      <c r="AP48" s="120"/>
      <c r="AQ48" s="121"/>
      <c r="AR48" s="119">
        <f>AR43</f>
        <v>7795314</v>
      </c>
      <c r="AS48" s="120"/>
      <c r="AT48" s="120"/>
      <c r="AU48" s="120"/>
      <c r="AV48" s="121"/>
      <c r="AW48" s="119">
        <f>AW45</f>
        <v>7000</v>
      </c>
      <c r="AX48" s="120"/>
      <c r="AY48" s="120"/>
      <c r="AZ48" s="120"/>
      <c r="BA48" s="121"/>
      <c r="BB48" s="119">
        <v>0</v>
      </c>
      <c r="BC48" s="120"/>
      <c r="BD48" s="120"/>
      <c r="BE48" s="120"/>
      <c r="BF48" s="121"/>
      <c r="BG48" s="97">
        <f t="shared" si="4"/>
        <v>7802314</v>
      </c>
      <c r="BH48" s="97"/>
      <c r="BI48" s="97"/>
      <c r="BJ48" s="97"/>
      <c r="BK48" s="97"/>
    </row>
    <row r="49" spans="1:79" s="21" customFormat="1" ht="12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</row>
    <row r="50" spans="1:79" s="20" customFormat="1" ht="13" hidden="1" x14ac:dyDescent="0.3"/>
    <row r="51" spans="1:79" s="18" customFormat="1" ht="14.25" customHeight="1" x14ac:dyDescent="0.25">
      <c r="A51" s="99" t="s">
        <v>117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17"/>
    </row>
    <row r="52" spans="1:79" s="20" customFormat="1" ht="14.25" customHeight="1" x14ac:dyDescent="0.3">
      <c r="A52" s="99" t="s">
        <v>296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</row>
    <row r="53" spans="1:79" s="20" customFormat="1" ht="15" customHeight="1" x14ac:dyDescent="0.3">
      <c r="A53" s="133" t="s">
        <v>214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</row>
    <row r="54" spans="1:79" s="25" customFormat="1" ht="32" customHeight="1" x14ac:dyDescent="0.25">
      <c r="A54" s="144" t="s">
        <v>118</v>
      </c>
      <c r="B54" s="145"/>
      <c r="C54" s="145"/>
      <c r="D54" s="146"/>
      <c r="E54" s="98" t="s">
        <v>19</v>
      </c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106" t="s">
        <v>291</v>
      </c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/>
      <c r="AN54" s="106" t="s">
        <v>292</v>
      </c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8"/>
      <c r="BG54" s="106" t="s">
        <v>293</v>
      </c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8"/>
    </row>
    <row r="55" spans="1:79" s="25" customFormat="1" ht="32" customHeight="1" x14ac:dyDescent="0.25">
      <c r="A55" s="147"/>
      <c r="B55" s="148"/>
      <c r="C55" s="148"/>
      <c r="D55" s="149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106" t="s">
        <v>4</v>
      </c>
      <c r="V55" s="107"/>
      <c r="W55" s="107"/>
      <c r="X55" s="107"/>
      <c r="Y55" s="108"/>
      <c r="Z55" s="106" t="s">
        <v>3</v>
      </c>
      <c r="AA55" s="107"/>
      <c r="AB55" s="107"/>
      <c r="AC55" s="107"/>
      <c r="AD55" s="108"/>
      <c r="AE55" s="106" t="s">
        <v>116</v>
      </c>
      <c r="AF55" s="107"/>
      <c r="AG55" s="107"/>
      <c r="AH55" s="108"/>
      <c r="AI55" s="106" t="s">
        <v>5</v>
      </c>
      <c r="AJ55" s="107"/>
      <c r="AK55" s="107"/>
      <c r="AL55" s="107"/>
      <c r="AM55" s="108"/>
      <c r="AN55" s="106" t="s">
        <v>4</v>
      </c>
      <c r="AO55" s="107"/>
      <c r="AP55" s="107"/>
      <c r="AQ55" s="107"/>
      <c r="AR55" s="108"/>
      <c r="AS55" s="106" t="s">
        <v>3</v>
      </c>
      <c r="AT55" s="107"/>
      <c r="AU55" s="107"/>
      <c r="AV55" s="107"/>
      <c r="AW55" s="108"/>
      <c r="AX55" s="106" t="s">
        <v>116</v>
      </c>
      <c r="AY55" s="107"/>
      <c r="AZ55" s="107"/>
      <c r="BA55" s="108"/>
      <c r="BB55" s="106" t="s">
        <v>96</v>
      </c>
      <c r="BC55" s="107"/>
      <c r="BD55" s="107"/>
      <c r="BE55" s="107"/>
      <c r="BF55" s="108"/>
      <c r="BG55" s="106" t="s">
        <v>4</v>
      </c>
      <c r="BH55" s="107"/>
      <c r="BI55" s="107"/>
      <c r="BJ55" s="107"/>
      <c r="BK55" s="108"/>
      <c r="BL55" s="106" t="s">
        <v>3</v>
      </c>
      <c r="BM55" s="107"/>
      <c r="BN55" s="107"/>
      <c r="BO55" s="107"/>
      <c r="BP55" s="108"/>
      <c r="BQ55" s="106" t="s">
        <v>116</v>
      </c>
      <c r="BR55" s="107"/>
      <c r="BS55" s="107"/>
      <c r="BT55" s="108"/>
      <c r="BU55" s="106" t="s">
        <v>97</v>
      </c>
      <c r="BV55" s="107"/>
      <c r="BW55" s="107"/>
      <c r="BX55" s="107"/>
      <c r="BY55" s="108"/>
    </row>
    <row r="56" spans="1:79" s="25" customFormat="1" ht="15" customHeight="1" x14ac:dyDescent="0.25">
      <c r="A56" s="106">
        <v>1</v>
      </c>
      <c r="B56" s="107"/>
      <c r="C56" s="107"/>
      <c r="D56" s="108"/>
      <c r="E56" s="106">
        <v>2</v>
      </c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8"/>
      <c r="U56" s="106">
        <v>3</v>
      </c>
      <c r="V56" s="107"/>
      <c r="W56" s="107"/>
      <c r="X56" s="107"/>
      <c r="Y56" s="108"/>
      <c r="Z56" s="106">
        <v>4</v>
      </c>
      <c r="AA56" s="107"/>
      <c r="AB56" s="107"/>
      <c r="AC56" s="107"/>
      <c r="AD56" s="108"/>
      <c r="AE56" s="106">
        <v>5</v>
      </c>
      <c r="AF56" s="107"/>
      <c r="AG56" s="107"/>
      <c r="AH56" s="108"/>
      <c r="AI56" s="106">
        <v>6</v>
      </c>
      <c r="AJ56" s="107"/>
      <c r="AK56" s="107"/>
      <c r="AL56" s="107"/>
      <c r="AM56" s="108"/>
      <c r="AN56" s="106">
        <v>7</v>
      </c>
      <c r="AO56" s="107"/>
      <c r="AP56" s="107"/>
      <c r="AQ56" s="107"/>
      <c r="AR56" s="108"/>
      <c r="AS56" s="106">
        <v>8</v>
      </c>
      <c r="AT56" s="107"/>
      <c r="AU56" s="107"/>
      <c r="AV56" s="107"/>
      <c r="AW56" s="108"/>
      <c r="AX56" s="106">
        <v>9</v>
      </c>
      <c r="AY56" s="107"/>
      <c r="AZ56" s="107"/>
      <c r="BA56" s="108"/>
      <c r="BB56" s="106">
        <v>10</v>
      </c>
      <c r="BC56" s="107"/>
      <c r="BD56" s="107"/>
      <c r="BE56" s="107"/>
      <c r="BF56" s="108"/>
      <c r="BG56" s="106">
        <v>11</v>
      </c>
      <c r="BH56" s="107"/>
      <c r="BI56" s="107"/>
      <c r="BJ56" s="107"/>
      <c r="BK56" s="108"/>
      <c r="BL56" s="106">
        <v>12</v>
      </c>
      <c r="BM56" s="107"/>
      <c r="BN56" s="107"/>
      <c r="BO56" s="107"/>
      <c r="BP56" s="108"/>
      <c r="BQ56" s="106">
        <v>13</v>
      </c>
      <c r="BR56" s="107"/>
      <c r="BS56" s="107"/>
      <c r="BT56" s="108"/>
      <c r="BU56" s="106">
        <v>14</v>
      </c>
      <c r="BV56" s="107"/>
      <c r="BW56" s="107"/>
      <c r="BX56" s="107"/>
      <c r="BY56" s="108"/>
    </row>
    <row r="57" spans="1:79" s="20" customFormat="1" ht="12.75" hidden="1" customHeight="1" x14ac:dyDescent="0.3">
      <c r="A57" s="56" t="s">
        <v>64</v>
      </c>
      <c r="B57" s="57"/>
      <c r="C57" s="57"/>
      <c r="D57" s="58"/>
      <c r="E57" s="56" t="s">
        <v>57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/>
      <c r="U57" s="56" t="s">
        <v>65</v>
      </c>
      <c r="V57" s="57"/>
      <c r="W57" s="57"/>
      <c r="X57" s="57"/>
      <c r="Y57" s="58"/>
      <c r="Z57" s="56" t="s">
        <v>66</v>
      </c>
      <c r="AA57" s="57"/>
      <c r="AB57" s="57"/>
      <c r="AC57" s="57"/>
      <c r="AD57" s="58"/>
      <c r="AE57" s="56" t="s">
        <v>91</v>
      </c>
      <c r="AF57" s="57"/>
      <c r="AG57" s="57"/>
      <c r="AH57" s="58"/>
      <c r="AI57" s="153" t="s">
        <v>170</v>
      </c>
      <c r="AJ57" s="154"/>
      <c r="AK57" s="154"/>
      <c r="AL57" s="154"/>
      <c r="AM57" s="155"/>
      <c r="AN57" s="56" t="s">
        <v>67</v>
      </c>
      <c r="AO57" s="57"/>
      <c r="AP57" s="57"/>
      <c r="AQ57" s="57"/>
      <c r="AR57" s="58"/>
      <c r="AS57" s="56" t="s">
        <v>68</v>
      </c>
      <c r="AT57" s="57"/>
      <c r="AU57" s="57"/>
      <c r="AV57" s="57"/>
      <c r="AW57" s="58"/>
      <c r="AX57" s="56" t="s">
        <v>92</v>
      </c>
      <c r="AY57" s="57"/>
      <c r="AZ57" s="57"/>
      <c r="BA57" s="58"/>
      <c r="BB57" s="153" t="s">
        <v>170</v>
      </c>
      <c r="BC57" s="154"/>
      <c r="BD57" s="154"/>
      <c r="BE57" s="154"/>
      <c r="BF57" s="155"/>
      <c r="BG57" s="56" t="s">
        <v>58</v>
      </c>
      <c r="BH57" s="57"/>
      <c r="BI57" s="57"/>
      <c r="BJ57" s="57"/>
      <c r="BK57" s="58"/>
      <c r="BL57" s="56" t="s">
        <v>59</v>
      </c>
      <c r="BM57" s="57"/>
      <c r="BN57" s="57"/>
      <c r="BO57" s="57"/>
      <c r="BP57" s="58"/>
      <c r="BQ57" s="56" t="s">
        <v>93</v>
      </c>
      <c r="BR57" s="57"/>
      <c r="BS57" s="57"/>
      <c r="BT57" s="58"/>
      <c r="BU57" s="153" t="s">
        <v>170</v>
      </c>
      <c r="BV57" s="154"/>
      <c r="BW57" s="154"/>
      <c r="BX57" s="154"/>
      <c r="BY57" s="155"/>
      <c r="CA57" s="20" t="s">
        <v>25</v>
      </c>
    </row>
    <row r="58" spans="1:79" s="21" customFormat="1" ht="12.75" customHeight="1" x14ac:dyDescent="0.25">
      <c r="A58" s="56">
        <v>2111</v>
      </c>
      <c r="B58" s="57"/>
      <c r="C58" s="57"/>
      <c r="D58" s="58"/>
      <c r="E58" s="76" t="s">
        <v>178</v>
      </c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/>
      <c r="U58" s="37">
        <v>1368143</v>
      </c>
      <c r="V58" s="38"/>
      <c r="W58" s="38"/>
      <c r="X58" s="38"/>
      <c r="Y58" s="39"/>
      <c r="Z58" s="37">
        <v>0</v>
      </c>
      <c r="AA58" s="38"/>
      <c r="AB58" s="38"/>
      <c r="AC58" s="38"/>
      <c r="AD58" s="39"/>
      <c r="AE58" s="37">
        <v>0</v>
      </c>
      <c r="AF58" s="38"/>
      <c r="AG58" s="38"/>
      <c r="AH58" s="39"/>
      <c r="AI58" s="37">
        <f t="shared" ref="AI58:AI70" si="5">IF(ISNUMBER(U58),U58,0)+IF(ISNUMBER(Z58),Z58,0)</f>
        <v>1368143</v>
      </c>
      <c r="AJ58" s="38"/>
      <c r="AK58" s="38"/>
      <c r="AL58" s="38"/>
      <c r="AM58" s="39"/>
      <c r="AN58" s="37">
        <v>1402349</v>
      </c>
      <c r="AO58" s="38"/>
      <c r="AP58" s="38"/>
      <c r="AQ58" s="38"/>
      <c r="AR58" s="39"/>
      <c r="AS58" s="37">
        <v>0</v>
      </c>
      <c r="AT58" s="38"/>
      <c r="AU58" s="38"/>
      <c r="AV58" s="38"/>
      <c r="AW58" s="39"/>
      <c r="AX58" s="37">
        <v>0</v>
      </c>
      <c r="AY58" s="38"/>
      <c r="AZ58" s="38"/>
      <c r="BA58" s="39"/>
      <c r="BB58" s="37">
        <f t="shared" ref="BB58:BB70" si="6">IF(ISNUMBER(AN58),AN58,0)+IF(ISNUMBER(AS58),AS58,0)</f>
        <v>1402349</v>
      </c>
      <c r="BC58" s="38"/>
      <c r="BD58" s="38"/>
      <c r="BE58" s="38"/>
      <c r="BF58" s="39"/>
      <c r="BG58" s="37">
        <v>1746785</v>
      </c>
      <c r="BH58" s="38"/>
      <c r="BI58" s="38"/>
      <c r="BJ58" s="38"/>
      <c r="BK58" s="39"/>
      <c r="BL58" s="37">
        <v>0</v>
      </c>
      <c r="BM58" s="38"/>
      <c r="BN58" s="38"/>
      <c r="BO58" s="38"/>
      <c r="BP58" s="39"/>
      <c r="BQ58" s="37">
        <v>0</v>
      </c>
      <c r="BR58" s="38"/>
      <c r="BS58" s="38"/>
      <c r="BT58" s="39"/>
      <c r="BU58" s="37">
        <f t="shared" ref="BU58:BU70" si="7">IF(ISNUMBER(BG58),BG58,0)+IF(ISNUMBER(BL58),BL58,0)</f>
        <v>1746785</v>
      </c>
      <c r="BV58" s="38"/>
      <c r="BW58" s="38"/>
      <c r="BX58" s="38"/>
      <c r="BY58" s="39"/>
      <c r="CA58" s="21" t="s">
        <v>26</v>
      </c>
    </row>
    <row r="59" spans="1:79" s="21" customFormat="1" ht="12.75" customHeight="1" x14ac:dyDescent="0.25">
      <c r="A59" s="56">
        <v>2120</v>
      </c>
      <c r="B59" s="57"/>
      <c r="C59" s="57"/>
      <c r="D59" s="58"/>
      <c r="E59" s="76" t="s">
        <v>179</v>
      </c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8"/>
      <c r="U59" s="37">
        <v>274755</v>
      </c>
      <c r="V59" s="38"/>
      <c r="W59" s="38"/>
      <c r="X59" s="38"/>
      <c r="Y59" s="39"/>
      <c r="Z59" s="37">
        <v>0</v>
      </c>
      <c r="AA59" s="38"/>
      <c r="AB59" s="38"/>
      <c r="AC59" s="38"/>
      <c r="AD59" s="39"/>
      <c r="AE59" s="37">
        <v>0</v>
      </c>
      <c r="AF59" s="38"/>
      <c r="AG59" s="38"/>
      <c r="AH59" s="39"/>
      <c r="AI59" s="37">
        <f t="shared" si="5"/>
        <v>274755</v>
      </c>
      <c r="AJ59" s="38"/>
      <c r="AK59" s="38"/>
      <c r="AL59" s="38"/>
      <c r="AM59" s="39"/>
      <c r="AN59" s="37">
        <v>308517</v>
      </c>
      <c r="AO59" s="38"/>
      <c r="AP59" s="38"/>
      <c r="AQ59" s="38"/>
      <c r="AR59" s="39"/>
      <c r="AS59" s="37">
        <v>0</v>
      </c>
      <c r="AT59" s="38"/>
      <c r="AU59" s="38"/>
      <c r="AV59" s="38"/>
      <c r="AW59" s="39"/>
      <c r="AX59" s="37">
        <v>0</v>
      </c>
      <c r="AY59" s="38"/>
      <c r="AZ59" s="38"/>
      <c r="BA59" s="39"/>
      <c r="BB59" s="37">
        <f t="shared" si="6"/>
        <v>308517</v>
      </c>
      <c r="BC59" s="38"/>
      <c r="BD59" s="38"/>
      <c r="BE59" s="38"/>
      <c r="BF59" s="39"/>
      <c r="BG59" s="37">
        <v>384293</v>
      </c>
      <c r="BH59" s="38"/>
      <c r="BI59" s="38"/>
      <c r="BJ59" s="38"/>
      <c r="BK59" s="39"/>
      <c r="BL59" s="37">
        <v>0</v>
      </c>
      <c r="BM59" s="38"/>
      <c r="BN59" s="38"/>
      <c r="BO59" s="38"/>
      <c r="BP59" s="39"/>
      <c r="BQ59" s="37">
        <v>0</v>
      </c>
      <c r="BR59" s="38"/>
      <c r="BS59" s="38"/>
      <c r="BT59" s="39"/>
      <c r="BU59" s="37">
        <f t="shared" si="7"/>
        <v>384293</v>
      </c>
      <c r="BV59" s="38"/>
      <c r="BW59" s="38"/>
      <c r="BX59" s="38"/>
      <c r="BY59" s="39"/>
    </row>
    <row r="60" spans="1:79" s="21" customFormat="1" ht="12.75" customHeight="1" x14ac:dyDescent="0.25">
      <c r="A60" s="56">
        <v>2210</v>
      </c>
      <c r="B60" s="57"/>
      <c r="C60" s="57"/>
      <c r="D60" s="58"/>
      <c r="E60" s="76" t="s">
        <v>180</v>
      </c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8"/>
      <c r="U60" s="37">
        <v>192060</v>
      </c>
      <c r="V60" s="38"/>
      <c r="W60" s="38"/>
      <c r="X60" s="38"/>
      <c r="Y60" s="39"/>
      <c r="Z60" s="37">
        <v>5643</v>
      </c>
      <c r="AA60" s="38"/>
      <c r="AB60" s="38"/>
      <c r="AC60" s="38"/>
      <c r="AD60" s="39"/>
      <c r="AE60" s="37">
        <v>0</v>
      </c>
      <c r="AF60" s="38"/>
      <c r="AG60" s="38"/>
      <c r="AH60" s="39"/>
      <c r="AI60" s="37">
        <f t="shared" si="5"/>
        <v>197703</v>
      </c>
      <c r="AJ60" s="38"/>
      <c r="AK60" s="38"/>
      <c r="AL60" s="38"/>
      <c r="AM60" s="39"/>
      <c r="AN60" s="37">
        <f>143148+210000</f>
        <v>353148</v>
      </c>
      <c r="AO60" s="38"/>
      <c r="AP60" s="38"/>
      <c r="AQ60" s="38"/>
      <c r="AR60" s="39"/>
      <c r="AS60" s="37">
        <v>0</v>
      </c>
      <c r="AT60" s="38"/>
      <c r="AU60" s="38"/>
      <c r="AV60" s="38"/>
      <c r="AW60" s="39"/>
      <c r="AX60" s="37">
        <v>0</v>
      </c>
      <c r="AY60" s="38"/>
      <c r="AZ60" s="38"/>
      <c r="BA60" s="39"/>
      <c r="BB60" s="37">
        <f t="shared" si="6"/>
        <v>353148</v>
      </c>
      <c r="BC60" s="38"/>
      <c r="BD60" s="38"/>
      <c r="BE60" s="38"/>
      <c r="BF60" s="39"/>
      <c r="BG60" s="37">
        <f>207000+274250</f>
        <v>481250</v>
      </c>
      <c r="BH60" s="38"/>
      <c r="BI60" s="38"/>
      <c r="BJ60" s="38"/>
      <c r="BK60" s="39"/>
      <c r="BL60" s="37">
        <v>7000</v>
      </c>
      <c r="BM60" s="38"/>
      <c r="BN60" s="38"/>
      <c r="BO60" s="38"/>
      <c r="BP60" s="39"/>
      <c r="BQ60" s="37">
        <v>0</v>
      </c>
      <c r="BR60" s="38"/>
      <c r="BS60" s="38"/>
      <c r="BT60" s="39"/>
      <c r="BU60" s="37">
        <f t="shared" si="7"/>
        <v>488250</v>
      </c>
      <c r="BV60" s="38"/>
      <c r="BW60" s="38"/>
      <c r="BX60" s="38"/>
      <c r="BY60" s="39"/>
    </row>
    <row r="61" spans="1:79" s="21" customFormat="1" ht="12.75" customHeight="1" x14ac:dyDescent="0.25">
      <c r="A61" s="56">
        <v>2240</v>
      </c>
      <c r="B61" s="57"/>
      <c r="C61" s="57"/>
      <c r="D61" s="58"/>
      <c r="E61" s="76" t="s">
        <v>181</v>
      </c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8"/>
      <c r="U61" s="37">
        <v>421083</v>
      </c>
      <c r="V61" s="38"/>
      <c r="W61" s="38"/>
      <c r="X61" s="38"/>
      <c r="Y61" s="39"/>
      <c r="Z61" s="37"/>
      <c r="AA61" s="38"/>
      <c r="AB61" s="38"/>
      <c r="AC61" s="38"/>
      <c r="AD61" s="39"/>
      <c r="AE61" s="37">
        <v>0</v>
      </c>
      <c r="AF61" s="38"/>
      <c r="AG61" s="38"/>
      <c r="AH61" s="39"/>
      <c r="AI61" s="37">
        <f t="shared" si="5"/>
        <v>421083</v>
      </c>
      <c r="AJ61" s="38"/>
      <c r="AK61" s="38"/>
      <c r="AL61" s="38"/>
      <c r="AM61" s="39"/>
      <c r="AN61" s="37">
        <f>65860+687889</f>
        <v>753749</v>
      </c>
      <c r="AO61" s="38"/>
      <c r="AP61" s="38"/>
      <c r="AQ61" s="38"/>
      <c r="AR61" s="39"/>
      <c r="AS61" s="37">
        <v>0</v>
      </c>
      <c r="AT61" s="38"/>
      <c r="AU61" s="38"/>
      <c r="AV61" s="38"/>
      <c r="AW61" s="39"/>
      <c r="AX61" s="37">
        <v>0</v>
      </c>
      <c r="AY61" s="38"/>
      <c r="AZ61" s="38"/>
      <c r="BA61" s="39"/>
      <c r="BB61" s="37">
        <f t="shared" si="6"/>
        <v>753749</v>
      </c>
      <c r="BC61" s="38"/>
      <c r="BD61" s="38"/>
      <c r="BE61" s="38"/>
      <c r="BF61" s="39"/>
      <c r="BG61" s="37">
        <f>72248+754615</f>
        <v>826863</v>
      </c>
      <c r="BH61" s="38"/>
      <c r="BI61" s="38"/>
      <c r="BJ61" s="38"/>
      <c r="BK61" s="39"/>
      <c r="BL61" s="37">
        <v>0</v>
      </c>
      <c r="BM61" s="38"/>
      <c r="BN61" s="38"/>
      <c r="BO61" s="38"/>
      <c r="BP61" s="39"/>
      <c r="BQ61" s="37">
        <v>0</v>
      </c>
      <c r="BR61" s="38"/>
      <c r="BS61" s="38"/>
      <c r="BT61" s="39"/>
      <c r="BU61" s="37">
        <f t="shared" si="7"/>
        <v>826863</v>
      </c>
      <c r="BV61" s="38"/>
      <c r="BW61" s="38"/>
      <c r="BX61" s="38"/>
      <c r="BY61" s="39"/>
    </row>
    <row r="62" spans="1:79" s="21" customFormat="1" ht="12.75" customHeight="1" x14ac:dyDescent="0.25">
      <c r="A62" s="56">
        <v>2271</v>
      </c>
      <c r="B62" s="57"/>
      <c r="C62" s="57"/>
      <c r="D62" s="58"/>
      <c r="E62" s="76" t="s">
        <v>182</v>
      </c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8"/>
      <c r="U62" s="37">
        <v>77551</v>
      </c>
      <c r="V62" s="38"/>
      <c r="W62" s="38"/>
      <c r="X62" s="38"/>
      <c r="Y62" s="39"/>
      <c r="Z62" s="37">
        <v>0</v>
      </c>
      <c r="AA62" s="38"/>
      <c r="AB62" s="38"/>
      <c r="AC62" s="38"/>
      <c r="AD62" s="39"/>
      <c r="AE62" s="37">
        <v>0</v>
      </c>
      <c r="AF62" s="38"/>
      <c r="AG62" s="38"/>
      <c r="AH62" s="39"/>
      <c r="AI62" s="37">
        <f t="shared" si="5"/>
        <v>77551</v>
      </c>
      <c r="AJ62" s="38"/>
      <c r="AK62" s="38"/>
      <c r="AL62" s="38"/>
      <c r="AM62" s="39"/>
      <c r="AN62" s="37">
        <v>102138</v>
      </c>
      <c r="AO62" s="38"/>
      <c r="AP62" s="38"/>
      <c r="AQ62" s="38"/>
      <c r="AR62" s="39"/>
      <c r="AS62" s="37">
        <v>0</v>
      </c>
      <c r="AT62" s="38"/>
      <c r="AU62" s="38"/>
      <c r="AV62" s="38"/>
      <c r="AW62" s="39"/>
      <c r="AX62" s="37">
        <v>0</v>
      </c>
      <c r="AY62" s="38"/>
      <c r="AZ62" s="38"/>
      <c r="BA62" s="39"/>
      <c r="BB62" s="37">
        <f t="shared" si="6"/>
        <v>102138</v>
      </c>
      <c r="BC62" s="38"/>
      <c r="BD62" s="38"/>
      <c r="BE62" s="38"/>
      <c r="BF62" s="39"/>
      <c r="BG62" s="37">
        <v>100540</v>
      </c>
      <c r="BH62" s="38"/>
      <c r="BI62" s="38"/>
      <c r="BJ62" s="38"/>
      <c r="BK62" s="39"/>
      <c r="BL62" s="37">
        <v>0</v>
      </c>
      <c r="BM62" s="38"/>
      <c r="BN62" s="38"/>
      <c r="BO62" s="38"/>
      <c r="BP62" s="39"/>
      <c r="BQ62" s="37">
        <v>0</v>
      </c>
      <c r="BR62" s="38"/>
      <c r="BS62" s="38"/>
      <c r="BT62" s="39"/>
      <c r="BU62" s="37">
        <f t="shared" si="7"/>
        <v>100540</v>
      </c>
      <c r="BV62" s="38"/>
      <c r="BW62" s="38"/>
      <c r="BX62" s="38"/>
      <c r="BY62" s="39"/>
    </row>
    <row r="63" spans="1:79" s="21" customFormat="1" ht="12.75" customHeight="1" x14ac:dyDescent="0.25">
      <c r="A63" s="56">
        <v>2272</v>
      </c>
      <c r="B63" s="57"/>
      <c r="C63" s="57"/>
      <c r="D63" s="58"/>
      <c r="E63" s="76" t="s">
        <v>183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8"/>
      <c r="U63" s="37">
        <v>2545</v>
      </c>
      <c r="V63" s="38"/>
      <c r="W63" s="38"/>
      <c r="X63" s="38"/>
      <c r="Y63" s="39"/>
      <c r="Z63" s="37">
        <v>0</v>
      </c>
      <c r="AA63" s="38"/>
      <c r="AB63" s="38"/>
      <c r="AC63" s="38"/>
      <c r="AD63" s="39"/>
      <c r="AE63" s="37">
        <v>0</v>
      </c>
      <c r="AF63" s="38"/>
      <c r="AG63" s="38"/>
      <c r="AH63" s="39"/>
      <c r="AI63" s="37">
        <f t="shared" si="5"/>
        <v>2545</v>
      </c>
      <c r="AJ63" s="38"/>
      <c r="AK63" s="38"/>
      <c r="AL63" s="38"/>
      <c r="AM63" s="39"/>
      <c r="AN63" s="37">
        <v>6560</v>
      </c>
      <c r="AO63" s="38"/>
      <c r="AP63" s="38"/>
      <c r="AQ63" s="38"/>
      <c r="AR63" s="39"/>
      <c r="AS63" s="37">
        <v>0</v>
      </c>
      <c r="AT63" s="38"/>
      <c r="AU63" s="38"/>
      <c r="AV63" s="38"/>
      <c r="AW63" s="39"/>
      <c r="AX63" s="37">
        <v>0</v>
      </c>
      <c r="AY63" s="38"/>
      <c r="AZ63" s="38"/>
      <c r="BA63" s="39"/>
      <c r="BB63" s="37">
        <f t="shared" si="6"/>
        <v>6560</v>
      </c>
      <c r="BC63" s="38"/>
      <c r="BD63" s="38"/>
      <c r="BE63" s="38"/>
      <c r="BF63" s="39"/>
      <c r="BG63" s="37">
        <v>6560</v>
      </c>
      <c r="BH63" s="38"/>
      <c r="BI63" s="38"/>
      <c r="BJ63" s="38"/>
      <c r="BK63" s="39"/>
      <c r="BL63" s="37">
        <v>0</v>
      </c>
      <c r="BM63" s="38"/>
      <c r="BN63" s="38"/>
      <c r="BO63" s="38"/>
      <c r="BP63" s="39"/>
      <c r="BQ63" s="37">
        <v>0</v>
      </c>
      <c r="BR63" s="38"/>
      <c r="BS63" s="38"/>
      <c r="BT63" s="39"/>
      <c r="BU63" s="37">
        <f t="shared" si="7"/>
        <v>6560</v>
      </c>
      <c r="BV63" s="38"/>
      <c r="BW63" s="38"/>
      <c r="BX63" s="38"/>
      <c r="BY63" s="39"/>
    </row>
    <row r="64" spans="1:79" s="21" customFormat="1" ht="12.75" customHeight="1" x14ac:dyDescent="0.25">
      <c r="A64" s="56">
        <v>2273</v>
      </c>
      <c r="B64" s="57"/>
      <c r="C64" s="57"/>
      <c r="D64" s="58"/>
      <c r="E64" s="76" t="s">
        <v>184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8"/>
      <c r="U64" s="37">
        <v>33371</v>
      </c>
      <c r="V64" s="38"/>
      <c r="W64" s="38"/>
      <c r="X64" s="38"/>
      <c r="Y64" s="39"/>
      <c r="Z64" s="37">
        <v>0</v>
      </c>
      <c r="AA64" s="38"/>
      <c r="AB64" s="38"/>
      <c r="AC64" s="38"/>
      <c r="AD64" s="39"/>
      <c r="AE64" s="37">
        <v>0</v>
      </c>
      <c r="AF64" s="38"/>
      <c r="AG64" s="38"/>
      <c r="AH64" s="39"/>
      <c r="AI64" s="37">
        <f t="shared" si="5"/>
        <v>33371</v>
      </c>
      <c r="AJ64" s="38"/>
      <c r="AK64" s="38"/>
      <c r="AL64" s="38"/>
      <c r="AM64" s="39"/>
      <c r="AN64" s="37">
        <v>80906</v>
      </c>
      <c r="AO64" s="38"/>
      <c r="AP64" s="38"/>
      <c r="AQ64" s="38"/>
      <c r="AR64" s="39"/>
      <c r="AS64" s="37">
        <v>0</v>
      </c>
      <c r="AT64" s="38"/>
      <c r="AU64" s="38"/>
      <c r="AV64" s="38"/>
      <c r="AW64" s="39"/>
      <c r="AX64" s="37">
        <v>0</v>
      </c>
      <c r="AY64" s="38"/>
      <c r="AZ64" s="38"/>
      <c r="BA64" s="39"/>
      <c r="BB64" s="37">
        <f t="shared" si="6"/>
        <v>80906</v>
      </c>
      <c r="BC64" s="38"/>
      <c r="BD64" s="38"/>
      <c r="BE64" s="38"/>
      <c r="BF64" s="39"/>
      <c r="BG64" s="37">
        <v>80906</v>
      </c>
      <c r="BH64" s="38"/>
      <c r="BI64" s="38"/>
      <c r="BJ64" s="38"/>
      <c r="BK64" s="39"/>
      <c r="BL64" s="37">
        <v>0</v>
      </c>
      <c r="BM64" s="38"/>
      <c r="BN64" s="38"/>
      <c r="BO64" s="38"/>
      <c r="BP64" s="39"/>
      <c r="BQ64" s="37">
        <v>0</v>
      </c>
      <c r="BR64" s="38"/>
      <c r="BS64" s="38"/>
      <c r="BT64" s="39"/>
      <c r="BU64" s="37">
        <f t="shared" si="7"/>
        <v>80906</v>
      </c>
      <c r="BV64" s="38"/>
      <c r="BW64" s="38"/>
      <c r="BX64" s="38"/>
      <c r="BY64" s="39"/>
    </row>
    <row r="65" spans="1:79" s="21" customFormat="1" ht="25" customHeight="1" x14ac:dyDescent="0.25">
      <c r="A65" s="56">
        <v>2275</v>
      </c>
      <c r="B65" s="57"/>
      <c r="C65" s="57"/>
      <c r="D65" s="58"/>
      <c r="E65" s="76" t="s">
        <v>185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8"/>
      <c r="U65" s="37">
        <v>977</v>
      </c>
      <c r="V65" s="38"/>
      <c r="W65" s="38"/>
      <c r="X65" s="38"/>
      <c r="Y65" s="39"/>
      <c r="Z65" s="37">
        <v>0</v>
      </c>
      <c r="AA65" s="38"/>
      <c r="AB65" s="38"/>
      <c r="AC65" s="38"/>
      <c r="AD65" s="39"/>
      <c r="AE65" s="37">
        <v>0</v>
      </c>
      <c r="AF65" s="38"/>
      <c r="AG65" s="38"/>
      <c r="AH65" s="39"/>
      <c r="AI65" s="37">
        <f t="shared" si="5"/>
        <v>977</v>
      </c>
      <c r="AJ65" s="38"/>
      <c r="AK65" s="38"/>
      <c r="AL65" s="38"/>
      <c r="AM65" s="39"/>
      <c r="AN65" s="37">
        <v>2400</v>
      </c>
      <c r="AO65" s="38"/>
      <c r="AP65" s="38"/>
      <c r="AQ65" s="38"/>
      <c r="AR65" s="39"/>
      <c r="AS65" s="37">
        <v>0</v>
      </c>
      <c r="AT65" s="38"/>
      <c r="AU65" s="38"/>
      <c r="AV65" s="38"/>
      <c r="AW65" s="39"/>
      <c r="AX65" s="37">
        <v>0</v>
      </c>
      <c r="AY65" s="38"/>
      <c r="AZ65" s="38"/>
      <c r="BA65" s="39"/>
      <c r="BB65" s="37">
        <f t="shared" si="6"/>
        <v>2400</v>
      </c>
      <c r="BC65" s="38"/>
      <c r="BD65" s="38"/>
      <c r="BE65" s="38"/>
      <c r="BF65" s="39"/>
      <c r="BG65" s="37">
        <v>2400</v>
      </c>
      <c r="BH65" s="38"/>
      <c r="BI65" s="38"/>
      <c r="BJ65" s="38"/>
      <c r="BK65" s="39"/>
      <c r="BL65" s="37">
        <v>0</v>
      </c>
      <c r="BM65" s="38"/>
      <c r="BN65" s="38"/>
      <c r="BO65" s="38"/>
      <c r="BP65" s="39"/>
      <c r="BQ65" s="37">
        <v>0</v>
      </c>
      <c r="BR65" s="38"/>
      <c r="BS65" s="38"/>
      <c r="BT65" s="39"/>
      <c r="BU65" s="37">
        <f t="shared" si="7"/>
        <v>2400</v>
      </c>
      <c r="BV65" s="38"/>
      <c r="BW65" s="38"/>
      <c r="BX65" s="38"/>
      <c r="BY65" s="39"/>
    </row>
    <row r="66" spans="1:79" s="21" customFormat="1" ht="37.5" hidden="1" customHeight="1" x14ac:dyDescent="0.25">
      <c r="A66" s="56">
        <v>2282</v>
      </c>
      <c r="B66" s="57"/>
      <c r="C66" s="57"/>
      <c r="D66" s="58"/>
      <c r="E66" s="76" t="s">
        <v>186</v>
      </c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8"/>
      <c r="U66" s="37">
        <v>0</v>
      </c>
      <c r="V66" s="38"/>
      <c r="W66" s="38"/>
      <c r="X66" s="38"/>
      <c r="Y66" s="39"/>
      <c r="Z66" s="37"/>
      <c r="AA66" s="38"/>
      <c r="AB66" s="38"/>
      <c r="AC66" s="38"/>
      <c r="AD66" s="39"/>
      <c r="AE66" s="37">
        <v>0</v>
      </c>
      <c r="AF66" s="38"/>
      <c r="AG66" s="38"/>
      <c r="AH66" s="39"/>
      <c r="AI66" s="37">
        <f t="shared" si="5"/>
        <v>0</v>
      </c>
      <c r="AJ66" s="38"/>
      <c r="AK66" s="38"/>
      <c r="AL66" s="38"/>
      <c r="AM66" s="39"/>
      <c r="AN66" s="37">
        <v>0</v>
      </c>
      <c r="AO66" s="38"/>
      <c r="AP66" s="38"/>
      <c r="AQ66" s="38"/>
      <c r="AR66" s="39"/>
      <c r="AS66" s="37">
        <v>0</v>
      </c>
      <c r="AT66" s="38"/>
      <c r="AU66" s="38"/>
      <c r="AV66" s="38"/>
      <c r="AW66" s="39"/>
      <c r="AX66" s="37">
        <v>0</v>
      </c>
      <c r="AY66" s="38"/>
      <c r="AZ66" s="38"/>
      <c r="BA66" s="39"/>
      <c r="BB66" s="37">
        <f t="shared" si="6"/>
        <v>0</v>
      </c>
      <c r="BC66" s="38"/>
      <c r="BD66" s="38"/>
      <c r="BE66" s="38"/>
      <c r="BF66" s="39"/>
      <c r="BG66" s="37"/>
      <c r="BH66" s="38"/>
      <c r="BI66" s="38"/>
      <c r="BJ66" s="38"/>
      <c r="BK66" s="39"/>
      <c r="BL66" s="37">
        <v>0</v>
      </c>
      <c r="BM66" s="38"/>
      <c r="BN66" s="38"/>
      <c r="BO66" s="38"/>
      <c r="BP66" s="39"/>
      <c r="BQ66" s="37">
        <v>0</v>
      </c>
      <c r="BR66" s="38"/>
      <c r="BS66" s="38"/>
      <c r="BT66" s="39"/>
      <c r="BU66" s="37">
        <f t="shared" si="7"/>
        <v>0</v>
      </c>
      <c r="BV66" s="38"/>
      <c r="BW66" s="38"/>
      <c r="BX66" s="38"/>
      <c r="BY66" s="39"/>
    </row>
    <row r="67" spans="1:79" s="21" customFormat="1" ht="25" customHeight="1" x14ac:dyDescent="0.25">
      <c r="A67" s="56">
        <v>2610</v>
      </c>
      <c r="B67" s="57"/>
      <c r="C67" s="57"/>
      <c r="D67" s="58"/>
      <c r="E67" s="76" t="s">
        <v>220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8"/>
      <c r="U67" s="37">
        <v>3643907</v>
      </c>
      <c r="V67" s="38"/>
      <c r="W67" s="38"/>
      <c r="X67" s="38"/>
      <c r="Y67" s="39"/>
      <c r="Z67" s="37">
        <v>0</v>
      </c>
      <c r="AA67" s="38"/>
      <c r="AB67" s="38"/>
      <c r="AC67" s="38"/>
      <c r="AD67" s="39"/>
      <c r="AE67" s="37">
        <v>0</v>
      </c>
      <c r="AF67" s="38"/>
      <c r="AG67" s="38"/>
      <c r="AH67" s="39"/>
      <c r="AI67" s="37">
        <f t="shared" si="5"/>
        <v>3643907</v>
      </c>
      <c r="AJ67" s="38"/>
      <c r="AK67" s="38"/>
      <c r="AL67" s="38"/>
      <c r="AM67" s="39"/>
      <c r="AN67" s="37">
        <v>4188110</v>
      </c>
      <c r="AO67" s="38"/>
      <c r="AP67" s="38"/>
      <c r="AQ67" s="38"/>
      <c r="AR67" s="39"/>
      <c r="AS67" s="37">
        <v>0</v>
      </c>
      <c r="AT67" s="38"/>
      <c r="AU67" s="38"/>
      <c r="AV67" s="38"/>
      <c r="AW67" s="39"/>
      <c r="AX67" s="37">
        <v>0</v>
      </c>
      <c r="AY67" s="38"/>
      <c r="AZ67" s="38"/>
      <c r="BA67" s="39"/>
      <c r="BB67" s="37">
        <f t="shared" si="6"/>
        <v>4188110</v>
      </c>
      <c r="BC67" s="38"/>
      <c r="BD67" s="38"/>
      <c r="BE67" s="38"/>
      <c r="BF67" s="39"/>
      <c r="BG67" s="37">
        <v>3258300</v>
      </c>
      <c r="BH67" s="38"/>
      <c r="BI67" s="38"/>
      <c r="BJ67" s="38"/>
      <c r="BK67" s="39"/>
      <c r="BL67" s="37">
        <v>0</v>
      </c>
      <c r="BM67" s="38"/>
      <c r="BN67" s="38"/>
      <c r="BO67" s="38"/>
      <c r="BP67" s="39"/>
      <c r="BQ67" s="37">
        <v>0</v>
      </c>
      <c r="BR67" s="38"/>
      <c r="BS67" s="38"/>
      <c r="BT67" s="39"/>
      <c r="BU67" s="37">
        <f t="shared" si="7"/>
        <v>3258300</v>
      </c>
      <c r="BV67" s="38"/>
      <c r="BW67" s="38"/>
      <c r="BX67" s="38"/>
      <c r="BY67" s="39"/>
    </row>
    <row r="68" spans="1:79" s="21" customFormat="1" ht="12.75" customHeight="1" x14ac:dyDescent="0.25">
      <c r="A68" s="56">
        <v>2730</v>
      </c>
      <c r="B68" s="57"/>
      <c r="C68" s="57"/>
      <c r="D68" s="58"/>
      <c r="E68" s="76" t="s">
        <v>221</v>
      </c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8"/>
      <c r="U68" s="37">
        <v>70000</v>
      </c>
      <c r="V68" s="38"/>
      <c r="W68" s="38"/>
      <c r="X68" s="38"/>
      <c r="Y68" s="39"/>
      <c r="Z68" s="37">
        <v>0</v>
      </c>
      <c r="AA68" s="38"/>
      <c r="AB68" s="38"/>
      <c r="AC68" s="38"/>
      <c r="AD68" s="39"/>
      <c r="AE68" s="37">
        <v>0</v>
      </c>
      <c r="AF68" s="38"/>
      <c r="AG68" s="38"/>
      <c r="AH68" s="39"/>
      <c r="AI68" s="37">
        <f t="shared" si="5"/>
        <v>70000</v>
      </c>
      <c r="AJ68" s="38"/>
      <c r="AK68" s="38"/>
      <c r="AL68" s="38"/>
      <c r="AM68" s="39"/>
      <c r="AN68" s="37">
        <v>160000</v>
      </c>
      <c r="AO68" s="38"/>
      <c r="AP68" s="38"/>
      <c r="AQ68" s="38"/>
      <c r="AR68" s="39"/>
      <c r="AS68" s="37">
        <v>0</v>
      </c>
      <c r="AT68" s="38"/>
      <c r="AU68" s="38"/>
      <c r="AV68" s="38"/>
      <c r="AW68" s="39"/>
      <c r="AX68" s="37">
        <v>0</v>
      </c>
      <c r="AY68" s="38"/>
      <c r="AZ68" s="38"/>
      <c r="BA68" s="39"/>
      <c r="BB68" s="37">
        <f t="shared" si="6"/>
        <v>160000</v>
      </c>
      <c r="BC68" s="38"/>
      <c r="BD68" s="38"/>
      <c r="BE68" s="38"/>
      <c r="BF68" s="39"/>
      <c r="BG68" s="37">
        <v>160000</v>
      </c>
      <c r="BH68" s="38"/>
      <c r="BI68" s="38"/>
      <c r="BJ68" s="38"/>
      <c r="BK68" s="39"/>
      <c r="BL68" s="37">
        <v>0</v>
      </c>
      <c r="BM68" s="38"/>
      <c r="BN68" s="38"/>
      <c r="BO68" s="38"/>
      <c r="BP68" s="39"/>
      <c r="BQ68" s="37">
        <v>0</v>
      </c>
      <c r="BR68" s="38"/>
      <c r="BS68" s="38"/>
      <c r="BT68" s="39"/>
      <c r="BU68" s="37">
        <f t="shared" si="7"/>
        <v>160000</v>
      </c>
      <c r="BV68" s="38"/>
      <c r="BW68" s="38"/>
      <c r="BX68" s="38"/>
      <c r="BY68" s="39"/>
    </row>
    <row r="69" spans="1:79" s="21" customFormat="1" ht="25" customHeight="1" x14ac:dyDescent="0.25">
      <c r="A69" s="56">
        <v>3110</v>
      </c>
      <c r="B69" s="57"/>
      <c r="C69" s="57"/>
      <c r="D69" s="58"/>
      <c r="E69" s="76" t="s">
        <v>187</v>
      </c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8"/>
      <c r="U69" s="37">
        <v>0</v>
      </c>
      <c r="V69" s="38"/>
      <c r="W69" s="38"/>
      <c r="X69" s="38"/>
      <c r="Y69" s="39"/>
      <c r="Z69" s="37">
        <v>55626</v>
      </c>
      <c r="AA69" s="38"/>
      <c r="AB69" s="38"/>
      <c r="AC69" s="38"/>
      <c r="AD69" s="39"/>
      <c r="AE69" s="37">
        <f>Z69</f>
        <v>55626</v>
      </c>
      <c r="AF69" s="38"/>
      <c r="AG69" s="38"/>
      <c r="AH69" s="39"/>
      <c r="AI69" s="37">
        <f t="shared" si="5"/>
        <v>55626</v>
      </c>
      <c r="AJ69" s="38"/>
      <c r="AK69" s="38"/>
      <c r="AL69" s="38"/>
      <c r="AM69" s="39"/>
      <c r="AN69" s="37">
        <v>0</v>
      </c>
      <c r="AO69" s="38"/>
      <c r="AP69" s="38"/>
      <c r="AQ69" s="38"/>
      <c r="AR69" s="39"/>
      <c r="AS69" s="37">
        <v>0</v>
      </c>
      <c r="AT69" s="38"/>
      <c r="AU69" s="38"/>
      <c r="AV69" s="38"/>
      <c r="AW69" s="39"/>
      <c r="AX69" s="37">
        <v>0</v>
      </c>
      <c r="AY69" s="38"/>
      <c r="AZ69" s="38"/>
      <c r="BA69" s="39"/>
      <c r="BB69" s="37">
        <f t="shared" si="6"/>
        <v>0</v>
      </c>
      <c r="BC69" s="38"/>
      <c r="BD69" s="38"/>
      <c r="BE69" s="38"/>
      <c r="BF69" s="39"/>
      <c r="BG69" s="37">
        <v>0</v>
      </c>
      <c r="BH69" s="38"/>
      <c r="BI69" s="38"/>
      <c r="BJ69" s="38"/>
      <c r="BK69" s="39"/>
      <c r="BL69" s="37">
        <v>0</v>
      </c>
      <c r="BM69" s="38"/>
      <c r="BN69" s="38"/>
      <c r="BO69" s="38"/>
      <c r="BP69" s="39"/>
      <c r="BQ69" s="37">
        <v>0</v>
      </c>
      <c r="BR69" s="38"/>
      <c r="BS69" s="38"/>
      <c r="BT69" s="39"/>
      <c r="BU69" s="37">
        <f t="shared" si="7"/>
        <v>0</v>
      </c>
      <c r="BV69" s="38"/>
      <c r="BW69" s="38"/>
      <c r="BX69" s="38"/>
      <c r="BY69" s="39"/>
    </row>
    <row r="70" spans="1:79" s="22" customFormat="1" ht="12.75" customHeight="1" x14ac:dyDescent="0.25">
      <c r="A70" s="103"/>
      <c r="B70" s="104"/>
      <c r="C70" s="104"/>
      <c r="D70" s="123"/>
      <c r="E70" s="72" t="s">
        <v>147</v>
      </c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4"/>
      <c r="U70" s="119">
        <f>U58+U59+U60+U61+U62+U63+U64+U65+U66+U67+U68+U69</f>
        <v>6084392</v>
      </c>
      <c r="V70" s="120"/>
      <c r="W70" s="120"/>
      <c r="X70" s="120"/>
      <c r="Y70" s="121"/>
      <c r="Z70" s="119">
        <f>Z60+Z69</f>
        <v>61269</v>
      </c>
      <c r="AA70" s="120"/>
      <c r="AB70" s="120"/>
      <c r="AC70" s="120"/>
      <c r="AD70" s="121"/>
      <c r="AE70" s="119">
        <f>AE69</f>
        <v>55626</v>
      </c>
      <c r="AF70" s="120"/>
      <c r="AG70" s="120"/>
      <c r="AH70" s="121"/>
      <c r="AI70" s="119">
        <f t="shared" si="5"/>
        <v>6145661</v>
      </c>
      <c r="AJ70" s="120"/>
      <c r="AK70" s="120"/>
      <c r="AL70" s="120"/>
      <c r="AM70" s="121"/>
      <c r="AN70" s="119">
        <f>AN58+AN59+AN60+AN61+AN62+AN63+AN64+AN65+AN66+AN67+AN68+AN69</f>
        <v>7357877</v>
      </c>
      <c r="AO70" s="120"/>
      <c r="AP70" s="120"/>
      <c r="AQ70" s="120"/>
      <c r="AR70" s="121"/>
      <c r="AS70" s="119">
        <v>0</v>
      </c>
      <c r="AT70" s="120"/>
      <c r="AU70" s="120"/>
      <c r="AV70" s="120"/>
      <c r="AW70" s="121"/>
      <c r="AX70" s="119">
        <v>0</v>
      </c>
      <c r="AY70" s="120"/>
      <c r="AZ70" s="120"/>
      <c r="BA70" s="121"/>
      <c r="BB70" s="119">
        <f t="shared" si="6"/>
        <v>7357877</v>
      </c>
      <c r="BC70" s="120"/>
      <c r="BD70" s="120"/>
      <c r="BE70" s="120"/>
      <c r="BF70" s="121"/>
      <c r="BG70" s="119">
        <f>BG58+BG59+BG60+BG61+BG62+BG63+BG64+BG65+BG67+BG68</f>
        <v>7047897</v>
      </c>
      <c r="BH70" s="120"/>
      <c r="BI70" s="120"/>
      <c r="BJ70" s="120"/>
      <c r="BK70" s="121"/>
      <c r="BL70" s="119">
        <f>BL60</f>
        <v>7000</v>
      </c>
      <c r="BM70" s="120"/>
      <c r="BN70" s="120"/>
      <c r="BO70" s="120"/>
      <c r="BP70" s="121"/>
      <c r="BQ70" s="119">
        <v>0</v>
      </c>
      <c r="BR70" s="120"/>
      <c r="BS70" s="120"/>
      <c r="BT70" s="121"/>
      <c r="BU70" s="119">
        <f t="shared" si="7"/>
        <v>7054897</v>
      </c>
      <c r="BV70" s="120"/>
      <c r="BW70" s="120"/>
      <c r="BX70" s="120"/>
      <c r="BY70" s="121"/>
    </row>
    <row r="71" spans="1:79" s="20" customFormat="1" ht="13" x14ac:dyDescent="0.3"/>
    <row r="72" spans="1:79" s="20" customFormat="1" ht="14.25" customHeight="1" x14ac:dyDescent="0.3">
      <c r="A72" s="99" t="s">
        <v>297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79" s="20" customFormat="1" ht="15" customHeight="1" x14ac:dyDescent="0.3">
      <c r="A73" s="100" t="s">
        <v>214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</row>
    <row r="74" spans="1:79" s="197" customFormat="1" ht="24" customHeight="1" x14ac:dyDescent="0.2">
      <c r="A74" s="190" t="s">
        <v>119</v>
      </c>
      <c r="B74" s="191"/>
      <c r="C74" s="191"/>
      <c r="D74" s="191"/>
      <c r="E74" s="192"/>
      <c r="F74" s="193" t="s">
        <v>19</v>
      </c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4" t="s">
        <v>291</v>
      </c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6"/>
      <c r="AN74" s="194" t="s">
        <v>292</v>
      </c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6"/>
      <c r="BG74" s="194" t="s">
        <v>293</v>
      </c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6"/>
    </row>
    <row r="75" spans="1:79" s="197" customFormat="1" ht="24" customHeight="1" x14ac:dyDescent="0.2">
      <c r="A75" s="198"/>
      <c r="B75" s="199"/>
      <c r="C75" s="199"/>
      <c r="D75" s="199"/>
      <c r="E75" s="200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4" t="s">
        <v>4</v>
      </c>
      <c r="V75" s="195"/>
      <c r="W75" s="195"/>
      <c r="X75" s="195"/>
      <c r="Y75" s="196"/>
      <c r="Z75" s="194" t="s">
        <v>3</v>
      </c>
      <c r="AA75" s="195"/>
      <c r="AB75" s="195"/>
      <c r="AC75" s="195"/>
      <c r="AD75" s="196"/>
      <c r="AE75" s="194" t="s">
        <v>116</v>
      </c>
      <c r="AF75" s="195"/>
      <c r="AG75" s="195"/>
      <c r="AH75" s="196"/>
      <c r="AI75" s="194" t="s">
        <v>5</v>
      </c>
      <c r="AJ75" s="195"/>
      <c r="AK75" s="195"/>
      <c r="AL75" s="195"/>
      <c r="AM75" s="196"/>
      <c r="AN75" s="194" t="s">
        <v>4</v>
      </c>
      <c r="AO75" s="195"/>
      <c r="AP75" s="195"/>
      <c r="AQ75" s="195"/>
      <c r="AR75" s="196"/>
      <c r="AS75" s="194" t="s">
        <v>3</v>
      </c>
      <c r="AT75" s="195"/>
      <c r="AU75" s="195"/>
      <c r="AV75" s="195"/>
      <c r="AW75" s="196"/>
      <c r="AX75" s="194" t="s">
        <v>116</v>
      </c>
      <c r="AY75" s="195"/>
      <c r="AZ75" s="195"/>
      <c r="BA75" s="196"/>
      <c r="BB75" s="194" t="s">
        <v>96</v>
      </c>
      <c r="BC75" s="195"/>
      <c r="BD75" s="195"/>
      <c r="BE75" s="195"/>
      <c r="BF75" s="196"/>
      <c r="BG75" s="194" t="s">
        <v>4</v>
      </c>
      <c r="BH75" s="195"/>
      <c r="BI75" s="195"/>
      <c r="BJ75" s="195"/>
      <c r="BK75" s="196"/>
      <c r="BL75" s="194" t="s">
        <v>3</v>
      </c>
      <c r="BM75" s="195"/>
      <c r="BN75" s="195"/>
      <c r="BO75" s="195"/>
      <c r="BP75" s="196"/>
      <c r="BQ75" s="194" t="s">
        <v>116</v>
      </c>
      <c r="BR75" s="195"/>
      <c r="BS75" s="195"/>
      <c r="BT75" s="196"/>
      <c r="BU75" s="193" t="s">
        <v>97</v>
      </c>
      <c r="BV75" s="193"/>
      <c r="BW75" s="193"/>
      <c r="BX75" s="193"/>
      <c r="BY75" s="193"/>
    </row>
    <row r="76" spans="1:79" s="25" customFormat="1" ht="15" customHeight="1" x14ac:dyDescent="0.25">
      <c r="A76" s="106">
        <v>1</v>
      </c>
      <c r="B76" s="107"/>
      <c r="C76" s="107"/>
      <c r="D76" s="107"/>
      <c r="E76" s="108"/>
      <c r="F76" s="106">
        <v>2</v>
      </c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106">
        <v>3</v>
      </c>
      <c r="V76" s="107"/>
      <c r="W76" s="107"/>
      <c r="X76" s="107"/>
      <c r="Y76" s="108"/>
      <c r="Z76" s="106">
        <v>4</v>
      </c>
      <c r="AA76" s="107"/>
      <c r="AB76" s="107"/>
      <c r="AC76" s="107"/>
      <c r="AD76" s="108"/>
      <c r="AE76" s="106">
        <v>5</v>
      </c>
      <c r="AF76" s="107"/>
      <c r="AG76" s="107"/>
      <c r="AH76" s="108"/>
      <c r="AI76" s="106">
        <v>6</v>
      </c>
      <c r="AJ76" s="107"/>
      <c r="AK76" s="107"/>
      <c r="AL76" s="107"/>
      <c r="AM76" s="108"/>
      <c r="AN76" s="106">
        <v>7</v>
      </c>
      <c r="AO76" s="107"/>
      <c r="AP76" s="107"/>
      <c r="AQ76" s="107"/>
      <c r="AR76" s="108"/>
      <c r="AS76" s="106">
        <v>8</v>
      </c>
      <c r="AT76" s="107"/>
      <c r="AU76" s="107"/>
      <c r="AV76" s="107"/>
      <c r="AW76" s="108"/>
      <c r="AX76" s="106">
        <v>9</v>
      </c>
      <c r="AY76" s="107"/>
      <c r="AZ76" s="107"/>
      <c r="BA76" s="108"/>
      <c r="BB76" s="106">
        <v>10</v>
      </c>
      <c r="BC76" s="107"/>
      <c r="BD76" s="107"/>
      <c r="BE76" s="107"/>
      <c r="BF76" s="108"/>
      <c r="BG76" s="106">
        <v>11</v>
      </c>
      <c r="BH76" s="107"/>
      <c r="BI76" s="107"/>
      <c r="BJ76" s="107"/>
      <c r="BK76" s="108"/>
      <c r="BL76" s="106">
        <v>12</v>
      </c>
      <c r="BM76" s="107"/>
      <c r="BN76" s="107"/>
      <c r="BO76" s="107"/>
      <c r="BP76" s="108"/>
      <c r="BQ76" s="106">
        <v>13</v>
      </c>
      <c r="BR76" s="107"/>
      <c r="BS76" s="107"/>
      <c r="BT76" s="108"/>
      <c r="BU76" s="98">
        <v>14</v>
      </c>
      <c r="BV76" s="98"/>
      <c r="BW76" s="98"/>
      <c r="BX76" s="98"/>
      <c r="BY76" s="98"/>
    </row>
    <row r="77" spans="1:79" s="25" customFormat="1" ht="13.5" hidden="1" customHeight="1" x14ac:dyDescent="0.25">
      <c r="A77" s="106" t="s">
        <v>64</v>
      </c>
      <c r="B77" s="107"/>
      <c r="C77" s="107"/>
      <c r="D77" s="107"/>
      <c r="E77" s="108"/>
      <c r="F77" s="106" t="s">
        <v>57</v>
      </c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8"/>
      <c r="U77" s="106" t="s">
        <v>65</v>
      </c>
      <c r="V77" s="107"/>
      <c r="W77" s="107"/>
      <c r="X77" s="107"/>
      <c r="Y77" s="108"/>
      <c r="Z77" s="106" t="s">
        <v>66</v>
      </c>
      <c r="AA77" s="107"/>
      <c r="AB77" s="107"/>
      <c r="AC77" s="107"/>
      <c r="AD77" s="108"/>
      <c r="AE77" s="106" t="s">
        <v>91</v>
      </c>
      <c r="AF77" s="107"/>
      <c r="AG77" s="107"/>
      <c r="AH77" s="108"/>
      <c r="AI77" s="157" t="s">
        <v>170</v>
      </c>
      <c r="AJ77" s="158"/>
      <c r="AK77" s="158"/>
      <c r="AL77" s="158"/>
      <c r="AM77" s="159"/>
      <c r="AN77" s="106" t="s">
        <v>67</v>
      </c>
      <c r="AO77" s="107"/>
      <c r="AP77" s="107"/>
      <c r="AQ77" s="107"/>
      <c r="AR77" s="108"/>
      <c r="AS77" s="106" t="s">
        <v>68</v>
      </c>
      <c r="AT77" s="107"/>
      <c r="AU77" s="107"/>
      <c r="AV77" s="107"/>
      <c r="AW77" s="108"/>
      <c r="AX77" s="106" t="s">
        <v>92</v>
      </c>
      <c r="AY77" s="107"/>
      <c r="AZ77" s="107"/>
      <c r="BA77" s="108"/>
      <c r="BB77" s="157" t="s">
        <v>170</v>
      </c>
      <c r="BC77" s="158"/>
      <c r="BD77" s="158"/>
      <c r="BE77" s="158"/>
      <c r="BF77" s="159"/>
      <c r="BG77" s="106" t="s">
        <v>58</v>
      </c>
      <c r="BH77" s="107"/>
      <c r="BI77" s="107"/>
      <c r="BJ77" s="107"/>
      <c r="BK77" s="108"/>
      <c r="BL77" s="106" t="s">
        <v>59</v>
      </c>
      <c r="BM77" s="107"/>
      <c r="BN77" s="107"/>
      <c r="BO77" s="107"/>
      <c r="BP77" s="108"/>
      <c r="BQ77" s="106" t="s">
        <v>93</v>
      </c>
      <c r="BR77" s="107"/>
      <c r="BS77" s="107"/>
      <c r="BT77" s="108"/>
      <c r="BU77" s="172" t="s">
        <v>170</v>
      </c>
      <c r="BV77" s="172"/>
      <c r="BW77" s="172"/>
      <c r="BX77" s="172"/>
      <c r="BY77" s="172"/>
      <c r="CA77" s="25" t="s">
        <v>27</v>
      </c>
    </row>
    <row r="78" spans="1:79" s="27" customFormat="1" ht="12.75" customHeight="1" x14ac:dyDescent="0.25">
      <c r="A78" s="160"/>
      <c r="B78" s="161"/>
      <c r="C78" s="161"/>
      <c r="D78" s="161"/>
      <c r="E78" s="162"/>
      <c r="F78" s="160" t="s">
        <v>147</v>
      </c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2"/>
      <c r="U78" s="169"/>
      <c r="V78" s="170"/>
      <c r="W78" s="170"/>
      <c r="X78" s="170"/>
      <c r="Y78" s="171"/>
      <c r="Z78" s="169"/>
      <c r="AA78" s="170"/>
      <c r="AB78" s="170"/>
      <c r="AC78" s="170"/>
      <c r="AD78" s="171"/>
      <c r="AE78" s="169"/>
      <c r="AF78" s="170"/>
      <c r="AG78" s="170"/>
      <c r="AH78" s="171"/>
      <c r="AI78" s="169">
        <f>IF(ISNUMBER(U78),U78,0)+IF(ISNUMBER(Z78),Z78,0)</f>
        <v>0</v>
      </c>
      <c r="AJ78" s="170"/>
      <c r="AK78" s="170"/>
      <c r="AL78" s="170"/>
      <c r="AM78" s="171"/>
      <c r="AN78" s="169"/>
      <c r="AO78" s="170"/>
      <c r="AP78" s="170"/>
      <c r="AQ78" s="170"/>
      <c r="AR78" s="171"/>
      <c r="AS78" s="169"/>
      <c r="AT78" s="170"/>
      <c r="AU78" s="170"/>
      <c r="AV78" s="170"/>
      <c r="AW78" s="171"/>
      <c r="AX78" s="169"/>
      <c r="AY78" s="170"/>
      <c r="AZ78" s="170"/>
      <c r="BA78" s="171"/>
      <c r="BB78" s="169">
        <f>IF(ISNUMBER(AN78),AN78,0)+IF(ISNUMBER(AS78),AS78,0)</f>
        <v>0</v>
      </c>
      <c r="BC78" s="170"/>
      <c r="BD78" s="170"/>
      <c r="BE78" s="170"/>
      <c r="BF78" s="171"/>
      <c r="BG78" s="169"/>
      <c r="BH78" s="170"/>
      <c r="BI78" s="170"/>
      <c r="BJ78" s="170"/>
      <c r="BK78" s="171"/>
      <c r="BL78" s="169"/>
      <c r="BM78" s="170"/>
      <c r="BN78" s="170"/>
      <c r="BO78" s="170"/>
      <c r="BP78" s="171"/>
      <c r="BQ78" s="169"/>
      <c r="BR78" s="170"/>
      <c r="BS78" s="170"/>
      <c r="BT78" s="171"/>
      <c r="BU78" s="169">
        <f>IF(ISNUMBER(BG78),BG78,0)+IF(ISNUMBER(BL78),BL78,0)</f>
        <v>0</v>
      </c>
      <c r="BV78" s="170"/>
      <c r="BW78" s="170"/>
      <c r="BX78" s="170"/>
      <c r="BY78" s="171"/>
      <c r="CA78" s="27" t="s">
        <v>28</v>
      </c>
    </row>
    <row r="79" spans="1:79" s="20" customFormat="1" ht="13" x14ac:dyDescent="0.3"/>
    <row r="80" spans="1:79" s="20" customFormat="1" ht="14.25" customHeight="1" x14ac:dyDescent="0.3">
      <c r="A80" s="99" t="s">
        <v>298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</row>
    <row r="81" spans="1:79" s="20" customFormat="1" ht="15" customHeight="1" x14ac:dyDescent="0.3">
      <c r="A81" s="100" t="s">
        <v>214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</row>
    <row r="82" spans="1:79" s="25" customFormat="1" ht="23" customHeight="1" x14ac:dyDescent="0.25">
      <c r="A82" s="144" t="s">
        <v>118</v>
      </c>
      <c r="B82" s="145"/>
      <c r="C82" s="145"/>
      <c r="D82" s="146"/>
      <c r="E82" s="144" t="s">
        <v>19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6"/>
      <c r="X82" s="106" t="s">
        <v>218</v>
      </c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8"/>
      <c r="AR82" s="98" t="s">
        <v>295</v>
      </c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</row>
    <row r="83" spans="1:79" s="25" customFormat="1" ht="23" customHeight="1" x14ac:dyDescent="0.25">
      <c r="A83" s="147"/>
      <c r="B83" s="148"/>
      <c r="C83" s="148"/>
      <c r="D83" s="149"/>
      <c r="E83" s="147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9"/>
      <c r="X83" s="144" t="s">
        <v>4</v>
      </c>
      <c r="Y83" s="145"/>
      <c r="Z83" s="145"/>
      <c r="AA83" s="145"/>
      <c r="AB83" s="146"/>
      <c r="AC83" s="144" t="s">
        <v>3</v>
      </c>
      <c r="AD83" s="145"/>
      <c r="AE83" s="145"/>
      <c r="AF83" s="145"/>
      <c r="AG83" s="146"/>
      <c r="AH83" s="106" t="s">
        <v>116</v>
      </c>
      <c r="AI83" s="107"/>
      <c r="AJ83" s="107"/>
      <c r="AK83" s="107"/>
      <c r="AL83" s="108"/>
      <c r="AM83" s="106" t="s">
        <v>5</v>
      </c>
      <c r="AN83" s="107"/>
      <c r="AO83" s="107"/>
      <c r="AP83" s="107"/>
      <c r="AQ83" s="108"/>
      <c r="AR83" s="106" t="s">
        <v>4</v>
      </c>
      <c r="AS83" s="107"/>
      <c r="AT83" s="107"/>
      <c r="AU83" s="107"/>
      <c r="AV83" s="108"/>
      <c r="AW83" s="106" t="s">
        <v>3</v>
      </c>
      <c r="AX83" s="107"/>
      <c r="AY83" s="107"/>
      <c r="AZ83" s="107"/>
      <c r="BA83" s="108"/>
      <c r="BB83" s="106" t="s">
        <v>116</v>
      </c>
      <c r="BC83" s="107"/>
      <c r="BD83" s="107"/>
      <c r="BE83" s="107"/>
      <c r="BF83" s="108"/>
      <c r="BG83" s="106" t="s">
        <v>96</v>
      </c>
      <c r="BH83" s="107"/>
      <c r="BI83" s="107"/>
      <c r="BJ83" s="107"/>
      <c r="BK83" s="108"/>
    </row>
    <row r="84" spans="1:79" s="25" customFormat="1" ht="12.75" customHeight="1" x14ac:dyDescent="0.25">
      <c r="A84" s="106">
        <v>1</v>
      </c>
      <c r="B84" s="107"/>
      <c r="C84" s="107"/>
      <c r="D84" s="108"/>
      <c r="E84" s="106">
        <v>2</v>
      </c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8"/>
      <c r="X84" s="106">
        <v>3</v>
      </c>
      <c r="Y84" s="107"/>
      <c r="Z84" s="107"/>
      <c r="AA84" s="107"/>
      <c r="AB84" s="108"/>
      <c r="AC84" s="106">
        <v>4</v>
      </c>
      <c r="AD84" s="107"/>
      <c r="AE84" s="107"/>
      <c r="AF84" s="107"/>
      <c r="AG84" s="108"/>
      <c r="AH84" s="106">
        <v>5</v>
      </c>
      <c r="AI84" s="107"/>
      <c r="AJ84" s="107"/>
      <c r="AK84" s="107"/>
      <c r="AL84" s="108"/>
      <c r="AM84" s="106">
        <v>6</v>
      </c>
      <c r="AN84" s="107"/>
      <c r="AO84" s="107"/>
      <c r="AP84" s="107"/>
      <c r="AQ84" s="108"/>
      <c r="AR84" s="106">
        <v>7</v>
      </c>
      <c r="AS84" s="107"/>
      <c r="AT84" s="107"/>
      <c r="AU84" s="107"/>
      <c r="AV84" s="108"/>
      <c r="AW84" s="106">
        <v>8</v>
      </c>
      <c r="AX84" s="107"/>
      <c r="AY84" s="107"/>
      <c r="AZ84" s="107"/>
      <c r="BA84" s="108"/>
      <c r="BB84" s="106">
        <v>9</v>
      </c>
      <c r="BC84" s="107"/>
      <c r="BD84" s="107"/>
      <c r="BE84" s="107"/>
      <c r="BF84" s="108"/>
      <c r="BG84" s="106">
        <v>10</v>
      </c>
      <c r="BH84" s="107"/>
      <c r="BI84" s="107"/>
      <c r="BJ84" s="107"/>
      <c r="BK84" s="108"/>
    </row>
    <row r="85" spans="1:79" s="20" customFormat="1" ht="12.75" hidden="1" customHeight="1" x14ac:dyDescent="0.3">
      <c r="A85" s="56" t="s">
        <v>64</v>
      </c>
      <c r="B85" s="57"/>
      <c r="C85" s="57"/>
      <c r="D85" s="58"/>
      <c r="E85" s="56" t="s">
        <v>57</v>
      </c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166" t="s">
        <v>60</v>
      </c>
      <c r="Y85" s="167"/>
      <c r="Z85" s="167"/>
      <c r="AA85" s="167"/>
      <c r="AB85" s="168"/>
      <c r="AC85" s="166" t="s">
        <v>61</v>
      </c>
      <c r="AD85" s="167"/>
      <c r="AE85" s="167"/>
      <c r="AF85" s="167"/>
      <c r="AG85" s="168"/>
      <c r="AH85" s="56" t="s">
        <v>94</v>
      </c>
      <c r="AI85" s="57"/>
      <c r="AJ85" s="57"/>
      <c r="AK85" s="57"/>
      <c r="AL85" s="58"/>
      <c r="AM85" s="153" t="s">
        <v>171</v>
      </c>
      <c r="AN85" s="154"/>
      <c r="AO85" s="154"/>
      <c r="AP85" s="154"/>
      <c r="AQ85" s="155"/>
      <c r="AR85" s="56" t="s">
        <v>62</v>
      </c>
      <c r="AS85" s="57"/>
      <c r="AT85" s="57"/>
      <c r="AU85" s="57"/>
      <c r="AV85" s="58"/>
      <c r="AW85" s="56" t="s">
        <v>63</v>
      </c>
      <c r="AX85" s="57"/>
      <c r="AY85" s="57"/>
      <c r="AZ85" s="57"/>
      <c r="BA85" s="58"/>
      <c r="BB85" s="56" t="s">
        <v>95</v>
      </c>
      <c r="BC85" s="57"/>
      <c r="BD85" s="57"/>
      <c r="BE85" s="57"/>
      <c r="BF85" s="58"/>
      <c r="BG85" s="153" t="s">
        <v>171</v>
      </c>
      <c r="BH85" s="154"/>
      <c r="BI85" s="154"/>
      <c r="BJ85" s="154"/>
      <c r="BK85" s="155"/>
      <c r="CA85" s="20" t="s">
        <v>29</v>
      </c>
    </row>
    <row r="86" spans="1:79" s="21" customFormat="1" ht="12.75" customHeight="1" x14ac:dyDescent="0.25">
      <c r="A86" s="56">
        <v>2111</v>
      </c>
      <c r="B86" s="57"/>
      <c r="C86" s="57"/>
      <c r="D86" s="58"/>
      <c r="E86" s="76" t="s">
        <v>178</v>
      </c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8"/>
      <c r="X86" s="37">
        <v>1494651</v>
      </c>
      <c r="Y86" s="38"/>
      <c r="Z86" s="38"/>
      <c r="AA86" s="38"/>
      <c r="AB86" s="39"/>
      <c r="AC86" s="37">
        <v>0</v>
      </c>
      <c r="AD86" s="38"/>
      <c r="AE86" s="38"/>
      <c r="AF86" s="38"/>
      <c r="AG86" s="39"/>
      <c r="AH86" s="37">
        <v>0</v>
      </c>
      <c r="AI86" s="38"/>
      <c r="AJ86" s="38"/>
      <c r="AK86" s="38"/>
      <c r="AL86" s="39"/>
      <c r="AM86" s="37">
        <f t="shared" ref="AM86:AM98" si="8">IF(ISNUMBER(X86),X86,0)+IF(ISNUMBER(AC86),AC86,0)</f>
        <v>1494651</v>
      </c>
      <c r="AN86" s="38"/>
      <c r="AO86" s="38"/>
      <c r="AP86" s="38"/>
      <c r="AQ86" s="39"/>
      <c r="AR86" s="37">
        <v>1494651</v>
      </c>
      <c r="AS86" s="38"/>
      <c r="AT86" s="38"/>
      <c r="AU86" s="38"/>
      <c r="AV86" s="39"/>
      <c r="AW86" s="37">
        <v>0</v>
      </c>
      <c r="AX86" s="38"/>
      <c r="AY86" s="38"/>
      <c r="AZ86" s="38"/>
      <c r="BA86" s="39"/>
      <c r="BB86" s="37">
        <v>0</v>
      </c>
      <c r="BC86" s="38"/>
      <c r="BD86" s="38"/>
      <c r="BE86" s="38"/>
      <c r="BF86" s="39"/>
      <c r="BG86" s="105">
        <f t="shared" ref="BG86:BG98" si="9">IF(ISNUMBER(AR86),AR86,0)+IF(ISNUMBER(AW86),AW86,0)</f>
        <v>1494651</v>
      </c>
      <c r="BH86" s="105"/>
      <c r="BI86" s="105"/>
      <c r="BJ86" s="105"/>
      <c r="BK86" s="105"/>
      <c r="CA86" s="21" t="s">
        <v>30</v>
      </c>
    </row>
    <row r="87" spans="1:79" s="21" customFormat="1" ht="12.75" customHeight="1" x14ac:dyDescent="0.25">
      <c r="A87" s="56">
        <v>2120</v>
      </c>
      <c r="B87" s="57"/>
      <c r="C87" s="57"/>
      <c r="D87" s="58"/>
      <c r="E87" s="76" t="s">
        <v>179</v>
      </c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8"/>
      <c r="X87" s="37">
        <v>328824</v>
      </c>
      <c r="Y87" s="38"/>
      <c r="Z87" s="38"/>
      <c r="AA87" s="38"/>
      <c r="AB87" s="39"/>
      <c r="AC87" s="37">
        <v>0</v>
      </c>
      <c r="AD87" s="38"/>
      <c r="AE87" s="38"/>
      <c r="AF87" s="38"/>
      <c r="AG87" s="39"/>
      <c r="AH87" s="37">
        <v>0</v>
      </c>
      <c r="AI87" s="38"/>
      <c r="AJ87" s="38"/>
      <c r="AK87" s="38"/>
      <c r="AL87" s="39"/>
      <c r="AM87" s="37">
        <f t="shared" si="8"/>
        <v>328824</v>
      </c>
      <c r="AN87" s="38"/>
      <c r="AO87" s="38"/>
      <c r="AP87" s="38"/>
      <c r="AQ87" s="39"/>
      <c r="AR87" s="37">
        <v>328824</v>
      </c>
      <c r="AS87" s="38"/>
      <c r="AT87" s="38"/>
      <c r="AU87" s="38"/>
      <c r="AV87" s="39"/>
      <c r="AW87" s="37">
        <v>0</v>
      </c>
      <c r="AX87" s="38"/>
      <c r="AY87" s="38"/>
      <c r="AZ87" s="38"/>
      <c r="BA87" s="39"/>
      <c r="BB87" s="37">
        <v>0</v>
      </c>
      <c r="BC87" s="38"/>
      <c r="BD87" s="38"/>
      <c r="BE87" s="38"/>
      <c r="BF87" s="39"/>
      <c r="BG87" s="105">
        <f t="shared" si="9"/>
        <v>328824</v>
      </c>
      <c r="BH87" s="105"/>
      <c r="BI87" s="105"/>
      <c r="BJ87" s="105"/>
      <c r="BK87" s="105"/>
    </row>
    <row r="88" spans="1:79" s="21" customFormat="1" ht="12.75" customHeight="1" x14ac:dyDescent="0.25">
      <c r="A88" s="56">
        <v>2210</v>
      </c>
      <c r="B88" s="57"/>
      <c r="C88" s="57"/>
      <c r="D88" s="58"/>
      <c r="E88" s="76" t="s">
        <v>180</v>
      </c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8"/>
      <c r="X88" s="37">
        <v>379913</v>
      </c>
      <c r="Y88" s="38"/>
      <c r="Z88" s="38"/>
      <c r="AA88" s="38"/>
      <c r="AB88" s="39"/>
      <c r="AC88" s="37">
        <v>7000</v>
      </c>
      <c r="AD88" s="38"/>
      <c r="AE88" s="38"/>
      <c r="AF88" s="38"/>
      <c r="AG88" s="39"/>
      <c r="AH88" s="37">
        <v>0</v>
      </c>
      <c r="AI88" s="38"/>
      <c r="AJ88" s="38"/>
      <c r="AK88" s="38"/>
      <c r="AL88" s="39"/>
      <c r="AM88" s="37">
        <f t="shared" si="8"/>
        <v>386913</v>
      </c>
      <c r="AN88" s="38"/>
      <c r="AO88" s="38"/>
      <c r="AP88" s="38"/>
      <c r="AQ88" s="39"/>
      <c r="AR88" s="37">
        <v>410306</v>
      </c>
      <c r="AS88" s="38"/>
      <c r="AT88" s="38"/>
      <c r="AU88" s="38"/>
      <c r="AV88" s="39"/>
      <c r="AW88" s="37">
        <v>7000</v>
      </c>
      <c r="AX88" s="38"/>
      <c r="AY88" s="38"/>
      <c r="AZ88" s="38"/>
      <c r="BA88" s="39"/>
      <c r="BB88" s="37">
        <v>0</v>
      </c>
      <c r="BC88" s="38"/>
      <c r="BD88" s="38"/>
      <c r="BE88" s="38"/>
      <c r="BF88" s="39"/>
      <c r="BG88" s="105">
        <f t="shared" si="9"/>
        <v>417306</v>
      </c>
      <c r="BH88" s="105"/>
      <c r="BI88" s="105"/>
      <c r="BJ88" s="105"/>
      <c r="BK88" s="105"/>
    </row>
    <row r="89" spans="1:79" s="21" customFormat="1" ht="12.75" customHeight="1" x14ac:dyDescent="0.25">
      <c r="A89" s="56">
        <v>2240</v>
      </c>
      <c r="B89" s="57"/>
      <c r="C89" s="57"/>
      <c r="D89" s="58"/>
      <c r="E89" s="76" t="s">
        <v>181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8"/>
      <c r="X89" s="37">
        <v>908722</v>
      </c>
      <c r="Y89" s="38"/>
      <c r="Z89" s="38"/>
      <c r="AA89" s="38"/>
      <c r="AB89" s="39"/>
      <c r="AC89" s="37">
        <v>0</v>
      </c>
      <c r="AD89" s="38"/>
      <c r="AE89" s="38"/>
      <c r="AF89" s="38"/>
      <c r="AG89" s="39"/>
      <c r="AH89" s="37">
        <v>0</v>
      </c>
      <c r="AI89" s="38"/>
      <c r="AJ89" s="38"/>
      <c r="AK89" s="38"/>
      <c r="AL89" s="39"/>
      <c r="AM89" s="37">
        <f t="shared" si="8"/>
        <v>908722</v>
      </c>
      <c r="AN89" s="38"/>
      <c r="AO89" s="38"/>
      <c r="AP89" s="38"/>
      <c r="AQ89" s="39"/>
      <c r="AR89" s="37">
        <v>981420</v>
      </c>
      <c r="AS89" s="38"/>
      <c r="AT89" s="38"/>
      <c r="AU89" s="38"/>
      <c r="AV89" s="39"/>
      <c r="AW89" s="37">
        <v>0</v>
      </c>
      <c r="AX89" s="38"/>
      <c r="AY89" s="38"/>
      <c r="AZ89" s="38"/>
      <c r="BA89" s="39"/>
      <c r="BB89" s="37">
        <v>0</v>
      </c>
      <c r="BC89" s="38"/>
      <c r="BD89" s="38"/>
      <c r="BE89" s="38"/>
      <c r="BF89" s="39"/>
      <c r="BG89" s="105">
        <f t="shared" si="9"/>
        <v>981420</v>
      </c>
      <c r="BH89" s="105"/>
      <c r="BI89" s="105"/>
      <c r="BJ89" s="105"/>
      <c r="BK89" s="105"/>
    </row>
    <row r="90" spans="1:79" s="21" customFormat="1" ht="12.75" customHeight="1" x14ac:dyDescent="0.25">
      <c r="A90" s="56">
        <v>2271</v>
      </c>
      <c r="B90" s="57"/>
      <c r="C90" s="57"/>
      <c r="D90" s="58"/>
      <c r="E90" s="76" t="s">
        <v>182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8"/>
      <c r="X90" s="37">
        <v>102138</v>
      </c>
      <c r="Y90" s="38"/>
      <c r="Z90" s="38"/>
      <c r="AA90" s="38"/>
      <c r="AB90" s="39"/>
      <c r="AC90" s="37">
        <v>0</v>
      </c>
      <c r="AD90" s="38"/>
      <c r="AE90" s="38"/>
      <c r="AF90" s="38"/>
      <c r="AG90" s="39"/>
      <c r="AH90" s="37">
        <v>0</v>
      </c>
      <c r="AI90" s="38"/>
      <c r="AJ90" s="38"/>
      <c r="AK90" s="38"/>
      <c r="AL90" s="39"/>
      <c r="AM90" s="37">
        <f t="shared" si="8"/>
        <v>102138</v>
      </c>
      <c r="AN90" s="38"/>
      <c r="AO90" s="38"/>
      <c r="AP90" s="38"/>
      <c r="AQ90" s="39"/>
      <c r="AR90" s="37">
        <v>102138</v>
      </c>
      <c r="AS90" s="38"/>
      <c r="AT90" s="38"/>
      <c r="AU90" s="38"/>
      <c r="AV90" s="39"/>
      <c r="AW90" s="37">
        <v>0</v>
      </c>
      <c r="AX90" s="38"/>
      <c r="AY90" s="38"/>
      <c r="AZ90" s="38"/>
      <c r="BA90" s="39"/>
      <c r="BB90" s="37">
        <v>0</v>
      </c>
      <c r="BC90" s="38"/>
      <c r="BD90" s="38"/>
      <c r="BE90" s="38"/>
      <c r="BF90" s="39"/>
      <c r="BG90" s="105">
        <f t="shared" si="9"/>
        <v>102138</v>
      </c>
      <c r="BH90" s="105"/>
      <c r="BI90" s="105"/>
      <c r="BJ90" s="105"/>
      <c r="BK90" s="105"/>
    </row>
    <row r="91" spans="1:79" s="21" customFormat="1" ht="12.75" customHeight="1" x14ac:dyDescent="0.25">
      <c r="A91" s="56">
        <v>2272</v>
      </c>
      <c r="B91" s="57"/>
      <c r="C91" s="57"/>
      <c r="D91" s="58"/>
      <c r="E91" s="76" t="s">
        <v>183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8"/>
      <c r="X91" s="37">
        <v>6560</v>
      </c>
      <c r="Y91" s="38"/>
      <c r="Z91" s="38"/>
      <c r="AA91" s="38"/>
      <c r="AB91" s="39"/>
      <c r="AC91" s="37">
        <v>0</v>
      </c>
      <c r="AD91" s="38"/>
      <c r="AE91" s="38"/>
      <c r="AF91" s="38"/>
      <c r="AG91" s="39"/>
      <c r="AH91" s="37">
        <v>0</v>
      </c>
      <c r="AI91" s="38"/>
      <c r="AJ91" s="38"/>
      <c r="AK91" s="38"/>
      <c r="AL91" s="39"/>
      <c r="AM91" s="37">
        <f t="shared" si="8"/>
        <v>6560</v>
      </c>
      <c r="AN91" s="38"/>
      <c r="AO91" s="38"/>
      <c r="AP91" s="38"/>
      <c r="AQ91" s="39"/>
      <c r="AR91" s="37">
        <v>6560</v>
      </c>
      <c r="AS91" s="38"/>
      <c r="AT91" s="38"/>
      <c r="AU91" s="38"/>
      <c r="AV91" s="39"/>
      <c r="AW91" s="37">
        <v>0</v>
      </c>
      <c r="AX91" s="38"/>
      <c r="AY91" s="38"/>
      <c r="AZ91" s="38"/>
      <c r="BA91" s="39"/>
      <c r="BB91" s="37">
        <v>0</v>
      </c>
      <c r="BC91" s="38"/>
      <c r="BD91" s="38"/>
      <c r="BE91" s="38"/>
      <c r="BF91" s="39"/>
      <c r="BG91" s="105">
        <f t="shared" si="9"/>
        <v>6560</v>
      </c>
      <c r="BH91" s="105"/>
      <c r="BI91" s="105"/>
      <c r="BJ91" s="105"/>
      <c r="BK91" s="105"/>
    </row>
    <row r="92" spans="1:79" s="21" customFormat="1" ht="12.75" customHeight="1" x14ac:dyDescent="0.25">
      <c r="A92" s="56">
        <v>2273</v>
      </c>
      <c r="B92" s="57"/>
      <c r="C92" s="57"/>
      <c r="D92" s="58"/>
      <c r="E92" s="76" t="s">
        <v>184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8"/>
      <c r="X92" s="37">
        <v>80905</v>
      </c>
      <c r="Y92" s="38"/>
      <c r="Z92" s="38"/>
      <c r="AA92" s="38"/>
      <c r="AB92" s="39"/>
      <c r="AC92" s="37">
        <v>0</v>
      </c>
      <c r="AD92" s="38"/>
      <c r="AE92" s="38"/>
      <c r="AF92" s="38"/>
      <c r="AG92" s="39"/>
      <c r="AH92" s="37">
        <v>0</v>
      </c>
      <c r="AI92" s="38"/>
      <c r="AJ92" s="38"/>
      <c r="AK92" s="38"/>
      <c r="AL92" s="39"/>
      <c r="AM92" s="37">
        <f t="shared" si="8"/>
        <v>80905</v>
      </c>
      <c r="AN92" s="38"/>
      <c r="AO92" s="38"/>
      <c r="AP92" s="38"/>
      <c r="AQ92" s="39"/>
      <c r="AR92" s="37">
        <v>80905</v>
      </c>
      <c r="AS92" s="38"/>
      <c r="AT92" s="38"/>
      <c r="AU92" s="38"/>
      <c r="AV92" s="39"/>
      <c r="AW92" s="37">
        <v>0</v>
      </c>
      <c r="AX92" s="38"/>
      <c r="AY92" s="38"/>
      <c r="AZ92" s="38"/>
      <c r="BA92" s="39"/>
      <c r="BB92" s="37">
        <v>0</v>
      </c>
      <c r="BC92" s="38"/>
      <c r="BD92" s="38"/>
      <c r="BE92" s="38"/>
      <c r="BF92" s="39"/>
      <c r="BG92" s="105">
        <f t="shared" si="9"/>
        <v>80905</v>
      </c>
      <c r="BH92" s="105"/>
      <c r="BI92" s="105"/>
      <c r="BJ92" s="105"/>
      <c r="BK92" s="105"/>
    </row>
    <row r="93" spans="1:79" s="21" customFormat="1" ht="12.75" customHeight="1" x14ac:dyDescent="0.25">
      <c r="A93" s="56">
        <v>2275</v>
      </c>
      <c r="B93" s="57"/>
      <c r="C93" s="57"/>
      <c r="D93" s="58"/>
      <c r="E93" s="76" t="s">
        <v>185</v>
      </c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8"/>
      <c r="X93" s="37">
        <v>2400</v>
      </c>
      <c r="Y93" s="38"/>
      <c r="Z93" s="38"/>
      <c r="AA93" s="38"/>
      <c r="AB93" s="39"/>
      <c r="AC93" s="37">
        <v>0</v>
      </c>
      <c r="AD93" s="38"/>
      <c r="AE93" s="38"/>
      <c r="AF93" s="38"/>
      <c r="AG93" s="39"/>
      <c r="AH93" s="37">
        <v>0</v>
      </c>
      <c r="AI93" s="38"/>
      <c r="AJ93" s="38"/>
      <c r="AK93" s="38"/>
      <c r="AL93" s="39"/>
      <c r="AM93" s="37">
        <f t="shared" si="8"/>
        <v>2400</v>
      </c>
      <c r="AN93" s="38"/>
      <c r="AO93" s="38"/>
      <c r="AP93" s="38"/>
      <c r="AQ93" s="39"/>
      <c r="AR93" s="37">
        <v>2400</v>
      </c>
      <c r="AS93" s="38"/>
      <c r="AT93" s="38"/>
      <c r="AU93" s="38"/>
      <c r="AV93" s="39"/>
      <c r="AW93" s="37">
        <v>0</v>
      </c>
      <c r="AX93" s="38"/>
      <c r="AY93" s="38"/>
      <c r="AZ93" s="38"/>
      <c r="BA93" s="39"/>
      <c r="BB93" s="37">
        <v>0</v>
      </c>
      <c r="BC93" s="38"/>
      <c r="BD93" s="38"/>
      <c r="BE93" s="38"/>
      <c r="BF93" s="39"/>
      <c r="BG93" s="105">
        <f t="shared" si="9"/>
        <v>2400</v>
      </c>
      <c r="BH93" s="105"/>
      <c r="BI93" s="105"/>
      <c r="BJ93" s="105"/>
      <c r="BK93" s="105"/>
    </row>
    <row r="94" spans="1:79" s="21" customFormat="1" ht="25" customHeight="1" x14ac:dyDescent="0.25">
      <c r="A94" s="56">
        <v>2282</v>
      </c>
      <c r="B94" s="57"/>
      <c r="C94" s="57"/>
      <c r="D94" s="58"/>
      <c r="E94" s="76" t="s">
        <v>186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8"/>
      <c r="X94" s="37">
        <v>0</v>
      </c>
      <c r="Y94" s="38"/>
      <c r="Z94" s="38"/>
      <c r="AA94" s="38"/>
      <c r="AB94" s="39"/>
      <c r="AC94" s="37">
        <v>0</v>
      </c>
      <c r="AD94" s="38"/>
      <c r="AE94" s="38"/>
      <c r="AF94" s="38"/>
      <c r="AG94" s="39"/>
      <c r="AH94" s="37">
        <v>0</v>
      </c>
      <c r="AI94" s="38"/>
      <c r="AJ94" s="38"/>
      <c r="AK94" s="38"/>
      <c r="AL94" s="39"/>
      <c r="AM94" s="37">
        <f t="shared" si="8"/>
        <v>0</v>
      </c>
      <c r="AN94" s="38"/>
      <c r="AO94" s="38"/>
      <c r="AP94" s="38"/>
      <c r="AQ94" s="39"/>
      <c r="AR94" s="37">
        <v>0</v>
      </c>
      <c r="AS94" s="38"/>
      <c r="AT94" s="38"/>
      <c r="AU94" s="38"/>
      <c r="AV94" s="39"/>
      <c r="AW94" s="37">
        <v>0</v>
      </c>
      <c r="AX94" s="38"/>
      <c r="AY94" s="38"/>
      <c r="AZ94" s="38"/>
      <c r="BA94" s="39"/>
      <c r="BB94" s="37">
        <v>0</v>
      </c>
      <c r="BC94" s="38"/>
      <c r="BD94" s="38"/>
      <c r="BE94" s="38"/>
      <c r="BF94" s="39"/>
      <c r="BG94" s="105">
        <f t="shared" si="9"/>
        <v>0</v>
      </c>
      <c r="BH94" s="105"/>
      <c r="BI94" s="105"/>
      <c r="BJ94" s="105"/>
      <c r="BK94" s="105"/>
    </row>
    <row r="95" spans="1:79" s="21" customFormat="1" ht="25" customHeight="1" x14ac:dyDescent="0.25">
      <c r="A95" s="56">
        <v>2610</v>
      </c>
      <c r="B95" s="57"/>
      <c r="C95" s="57"/>
      <c r="D95" s="58"/>
      <c r="E95" s="76" t="s">
        <v>220</v>
      </c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8"/>
      <c r="X95" s="37">
        <v>4188110</v>
      </c>
      <c r="Y95" s="38"/>
      <c r="Z95" s="38"/>
      <c r="AA95" s="38"/>
      <c r="AB95" s="39"/>
      <c r="AC95" s="37">
        <v>0</v>
      </c>
      <c r="AD95" s="38"/>
      <c r="AE95" s="38"/>
      <c r="AF95" s="38"/>
      <c r="AG95" s="39"/>
      <c r="AH95" s="37">
        <v>0</v>
      </c>
      <c r="AI95" s="38"/>
      <c r="AJ95" s="38"/>
      <c r="AK95" s="38"/>
      <c r="AL95" s="39"/>
      <c r="AM95" s="37">
        <f t="shared" si="8"/>
        <v>4188110</v>
      </c>
      <c r="AN95" s="38"/>
      <c r="AO95" s="38"/>
      <c r="AP95" s="38"/>
      <c r="AQ95" s="39"/>
      <c r="AR95" s="37">
        <v>4188110</v>
      </c>
      <c r="AS95" s="38"/>
      <c r="AT95" s="38"/>
      <c r="AU95" s="38"/>
      <c r="AV95" s="39"/>
      <c r="AW95" s="37">
        <v>0</v>
      </c>
      <c r="AX95" s="38"/>
      <c r="AY95" s="38"/>
      <c r="AZ95" s="38"/>
      <c r="BA95" s="39"/>
      <c r="BB95" s="37">
        <v>0</v>
      </c>
      <c r="BC95" s="38"/>
      <c r="BD95" s="38"/>
      <c r="BE95" s="38"/>
      <c r="BF95" s="39"/>
      <c r="BG95" s="105">
        <f t="shared" si="9"/>
        <v>4188110</v>
      </c>
      <c r="BH95" s="105"/>
      <c r="BI95" s="105"/>
      <c r="BJ95" s="105"/>
      <c r="BK95" s="105"/>
    </row>
    <row r="96" spans="1:79" s="21" customFormat="1" ht="12.75" customHeight="1" x14ac:dyDescent="0.25">
      <c r="A96" s="56">
        <v>2730</v>
      </c>
      <c r="B96" s="57"/>
      <c r="C96" s="57"/>
      <c r="D96" s="58"/>
      <c r="E96" s="76" t="s">
        <v>221</v>
      </c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8"/>
      <c r="X96" s="37">
        <v>200000</v>
      </c>
      <c r="Y96" s="38"/>
      <c r="Z96" s="38"/>
      <c r="AA96" s="38"/>
      <c r="AB96" s="39"/>
      <c r="AC96" s="37">
        <v>0</v>
      </c>
      <c r="AD96" s="38"/>
      <c r="AE96" s="38"/>
      <c r="AF96" s="38"/>
      <c r="AG96" s="39"/>
      <c r="AH96" s="37">
        <v>0</v>
      </c>
      <c r="AI96" s="38"/>
      <c r="AJ96" s="38"/>
      <c r="AK96" s="38"/>
      <c r="AL96" s="39"/>
      <c r="AM96" s="37">
        <f t="shared" si="8"/>
        <v>200000</v>
      </c>
      <c r="AN96" s="38"/>
      <c r="AO96" s="38"/>
      <c r="AP96" s="38"/>
      <c r="AQ96" s="39"/>
      <c r="AR96" s="37">
        <v>200000</v>
      </c>
      <c r="AS96" s="38"/>
      <c r="AT96" s="38"/>
      <c r="AU96" s="38"/>
      <c r="AV96" s="39"/>
      <c r="AW96" s="37">
        <v>0</v>
      </c>
      <c r="AX96" s="38"/>
      <c r="AY96" s="38"/>
      <c r="AZ96" s="38"/>
      <c r="BA96" s="39"/>
      <c r="BB96" s="37">
        <v>0</v>
      </c>
      <c r="BC96" s="38"/>
      <c r="BD96" s="38"/>
      <c r="BE96" s="38"/>
      <c r="BF96" s="39"/>
      <c r="BG96" s="105">
        <f t="shared" si="9"/>
        <v>200000</v>
      </c>
      <c r="BH96" s="105"/>
      <c r="BI96" s="105"/>
      <c r="BJ96" s="105"/>
      <c r="BK96" s="105"/>
    </row>
    <row r="97" spans="1:79" s="21" customFormat="1" ht="25" customHeight="1" x14ac:dyDescent="0.25">
      <c r="A97" s="56">
        <v>3110</v>
      </c>
      <c r="B97" s="57"/>
      <c r="C97" s="57"/>
      <c r="D97" s="58"/>
      <c r="E97" s="76" t="s">
        <v>187</v>
      </c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8"/>
      <c r="X97" s="37">
        <v>0</v>
      </c>
      <c r="Y97" s="38"/>
      <c r="Z97" s="38"/>
      <c r="AA97" s="38"/>
      <c r="AB97" s="39"/>
      <c r="AC97" s="37">
        <v>0</v>
      </c>
      <c r="AD97" s="38"/>
      <c r="AE97" s="38"/>
      <c r="AF97" s="38"/>
      <c r="AG97" s="39"/>
      <c r="AH97" s="37">
        <v>0</v>
      </c>
      <c r="AI97" s="38"/>
      <c r="AJ97" s="38"/>
      <c r="AK97" s="38"/>
      <c r="AL97" s="39"/>
      <c r="AM97" s="37">
        <f t="shared" si="8"/>
        <v>0</v>
      </c>
      <c r="AN97" s="38"/>
      <c r="AO97" s="38"/>
      <c r="AP97" s="38"/>
      <c r="AQ97" s="39"/>
      <c r="AR97" s="37">
        <v>0</v>
      </c>
      <c r="AS97" s="38"/>
      <c r="AT97" s="38"/>
      <c r="AU97" s="38"/>
      <c r="AV97" s="39"/>
      <c r="AW97" s="37">
        <v>0</v>
      </c>
      <c r="AX97" s="38"/>
      <c r="AY97" s="38"/>
      <c r="AZ97" s="38"/>
      <c r="BA97" s="39"/>
      <c r="BB97" s="37">
        <v>0</v>
      </c>
      <c r="BC97" s="38"/>
      <c r="BD97" s="38"/>
      <c r="BE97" s="38"/>
      <c r="BF97" s="39"/>
      <c r="BG97" s="105">
        <f t="shared" si="9"/>
        <v>0</v>
      </c>
      <c r="BH97" s="105"/>
      <c r="BI97" s="105"/>
      <c r="BJ97" s="105"/>
      <c r="BK97" s="105"/>
    </row>
    <row r="98" spans="1:79" s="22" customFormat="1" ht="12.75" customHeight="1" x14ac:dyDescent="0.25">
      <c r="A98" s="103"/>
      <c r="B98" s="104"/>
      <c r="C98" s="104"/>
      <c r="D98" s="123"/>
      <c r="E98" s="72" t="s">
        <v>147</v>
      </c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4"/>
      <c r="X98" s="119">
        <f>SUM(X86:X97)</f>
        <v>7692223</v>
      </c>
      <c r="Y98" s="120"/>
      <c r="Z98" s="120"/>
      <c r="AA98" s="120"/>
      <c r="AB98" s="121"/>
      <c r="AC98" s="119">
        <f>AC88</f>
        <v>7000</v>
      </c>
      <c r="AD98" s="120"/>
      <c r="AE98" s="120"/>
      <c r="AF98" s="120"/>
      <c r="AG98" s="121"/>
      <c r="AH98" s="119">
        <v>0</v>
      </c>
      <c r="AI98" s="120"/>
      <c r="AJ98" s="120"/>
      <c r="AK98" s="120"/>
      <c r="AL98" s="121"/>
      <c r="AM98" s="119">
        <f t="shared" si="8"/>
        <v>7699223</v>
      </c>
      <c r="AN98" s="120"/>
      <c r="AO98" s="120"/>
      <c r="AP98" s="120"/>
      <c r="AQ98" s="121"/>
      <c r="AR98" s="119">
        <f>SUM(AR86:AR97)</f>
        <v>7795314</v>
      </c>
      <c r="AS98" s="120"/>
      <c r="AT98" s="120"/>
      <c r="AU98" s="120"/>
      <c r="AV98" s="121"/>
      <c r="AW98" s="119">
        <f>AW88</f>
        <v>7000</v>
      </c>
      <c r="AX98" s="120"/>
      <c r="AY98" s="120"/>
      <c r="AZ98" s="120"/>
      <c r="BA98" s="121"/>
      <c r="BB98" s="119">
        <v>0</v>
      </c>
      <c r="BC98" s="120"/>
      <c r="BD98" s="120"/>
      <c r="BE98" s="120"/>
      <c r="BF98" s="121"/>
      <c r="BG98" s="119">
        <f t="shared" si="9"/>
        <v>7802314</v>
      </c>
      <c r="BH98" s="120"/>
      <c r="BI98" s="120"/>
      <c r="BJ98" s="120"/>
      <c r="BK98" s="121"/>
    </row>
    <row r="99" spans="1:79" s="20" customFormat="1" ht="13" x14ac:dyDescent="0.3"/>
    <row r="100" spans="1:79" s="20" customFormat="1" ht="14.25" customHeight="1" x14ac:dyDescent="0.3">
      <c r="A100" s="99" t="s">
        <v>299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</row>
    <row r="101" spans="1:79" s="20" customFormat="1" ht="15" customHeight="1" x14ac:dyDescent="0.3">
      <c r="A101" s="100" t="s">
        <v>214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</row>
    <row r="102" spans="1:79" s="25" customFormat="1" ht="23.15" customHeight="1" x14ac:dyDescent="0.25">
      <c r="A102" s="144" t="s">
        <v>119</v>
      </c>
      <c r="B102" s="145"/>
      <c r="C102" s="145"/>
      <c r="D102" s="145"/>
      <c r="E102" s="146"/>
      <c r="F102" s="144" t="s">
        <v>19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6"/>
      <c r="X102" s="98" t="s">
        <v>218</v>
      </c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106" t="s">
        <v>295</v>
      </c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8"/>
    </row>
    <row r="103" spans="1:79" s="25" customFormat="1" ht="32.5" customHeight="1" x14ac:dyDescent="0.25">
      <c r="A103" s="147"/>
      <c r="B103" s="148"/>
      <c r="C103" s="148"/>
      <c r="D103" s="148"/>
      <c r="E103" s="149"/>
      <c r="F103" s="147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9"/>
      <c r="X103" s="106" t="s">
        <v>4</v>
      </c>
      <c r="Y103" s="107"/>
      <c r="Z103" s="107"/>
      <c r="AA103" s="107"/>
      <c r="AB103" s="108"/>
      <c r="AC103" s="106" t="s">
        <v>3</v>
      </c>
      <c r="AD103" s="107"/>
      <c r="AE103" s="107"/>
      <c r="AF103" s="107"/>
      <c r="AG103" s="108"/>
      <c r="AH103" s="106" t="s">
        <v>116</v>
      </c>
      <c r="AI103" s="107"/>
      <c r="AJ103" s="107"/>
      <c r="AK103" s="107"/>
      <c r="AL103" s="108"/>
      <c r="AM103" s="106" t="s">
        <v>5</v>
      </c>
      <c r="AN103" s="107"/>
      <c r="AO103" s="107"/>
      <c r="AP103" s="107"/>
      <c r="AQ103" s="108"/>
      <c r="AR103" s="106" t="s">
        <v>4</v>
      </c>
      <c r="AS103" s="107"/>
      <c r="AT103" s="107"/>
      <c r="AU103" s="107"/>
      <c r="AV103" s="108"/>
      <c r="AW103" s="106" t="s">
        <v>3</v>
      </c>
      <c r="AX103" s="107"/>
      <c r="AY103" s="107"/>
      <c r="AZ103" s="107"/>
      <c r="BA103" s="108"/>
      <c r="BB103" s="98" t="s">
        <v>116</v>
      </c>
      <c r="BC103" s="98"/>
      <c r="BD103" s="98"/>
      <c r="BE103" s="98"/>
      <c r="BF103" s="98"/>
      <c r="BG103" s="106" t="s">
        <v>96</v>
      </c>
      <c r="BH103" s="107"/>
      <c r="BI103" s="107"/>
      <c r="BJ103" s="107"/>
      <c r="BK103" s="108"/>
    </row>
    <row r="104" spans="1:79" s="25" customFormat="1" ht="15" customHeight="1" x14ac:dyDescent="0.25">
      <c r="A104" s="106">
        <v>1</v>
      </c>
      <c r="B104" s="107"/>
      <c r="C104" s="107"/>
      <c r="D104" s="107"/>
      <c r="E104" s="108"/>
      <c r="F104" s="106">
        <v>2</v>
      </c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8"/>
      <c r="X104" s="106">
        <v>3</v>
      </c>
      <c r="Y104" s="107"/>
      <c r="Z104" s="107"/>
      <c r="AA104" s="107"/>
      <c r="AB104" s="108"/>
      <c r="AC104" s="106">
        <v>4</v>
      </c>
      <c r="AD104" s="107"/>
      <c r="AE104" s="107"/>
      <c r="AF104" s="107"/>
      <c r="AG104" s="108"/>
      <c r="AH104" s="106">
        <v>5</v>
      </c>
      <c r="AI104" s="107"/>
      <c r="AJ104" s="107"/>
      <c r="AK104" s="107"/>
      <c r="AL104" s="108"/>
      <c r="AM104" s="106">
        <v>6</v>
      </c>
      <c r="AN104" s="107"/>
      <c r="AO104" s="107"/>
      <c r="AP104" s="107"/>
      <c r="AQ104" s="108"/>
      <c r="AR104" s="106">
        <v>7</v>
      </c>
      <c r="AS104" s="107"/>
      <c r="AT104" s="107"/>
      <c r="AU104" s="107"/>
      <c r="AV104" s="108"/>
      <c r="AW104" s="106">
        <v>8</v>
      </c>
      <c r="AX104" s="107"/>
      <c r="AY104" s="107"/>
      <c r="AZ104" s="107"/>
      <c r="BA104" s="108"/>
      <c r="BB104" s="106">
        <v>9</v>
      </c>
      <c r="BC104" s="107"/>
      <c r="BD104" s="107"/>
      <c r="BE104" s="107"/>
      <c r="BF104" s="108"/>
      <c r="BG104" s="106">
        <v>10</v>
      </c>
      <c r="BH104" s="107"/>
      <c r="BI104" s="107"/>
      <c r="BJ104" s="107"/>
      <c r="BK104" s="108"/>
    </row>
    <row r="105" spans="1:79" s="25" customFormat="1" ht="15" hidden="1" customHeight="1" x14ac:dyDescent="0.25">
      <c r="A105" s="106" t="s">
        <v>64</v>
      </c>
      <c r="B105" s="107"/>
      <c r="C105" s="107"/>
      <c r="D105" s="107"/>
      <c r="E105" s="108"/>
      <c r="F105" s="106" t="s">
        <v>57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8"/>
      <c r="X105" s="106" t="s">
        <v>60</v>
      </c>
      <c r="Y105" s="107"/>
      <c r="Z105" s="107"/>
      <c r="AA105" s="107"/>
      <c r="AB105" s="108"/>
      <c r="AC105" s="106" t="s">
        <v>61</v>
      </c>
      <c r="AD105" s="107"/>
      <c r="AE105" s="107"/>
      <c r="AF105" s="107"/>
      <c r="AG105" s="108"/>
      <c r="AH105" s="106" t="s">
        <v>94</v>
      </c>
      <c r="AI105" s="107"/>
      <c r="AJ105" s="107"/>
      <c r="AK105" s="107"/>
      <c r="AL105" s="108"/>
      <c r="AM105" s="157" t="s">
        <v>171</v>
      </c>
      <c r="AN105" s="158"/>
      <c r="AO105" s="158"/>
      <c r="AP105" s="158"/>
      <c r="AQ105" s="159"/>
      <c r="AR105" s="106" t="s">
        <v>62</v>
      </c>
      <c r="AS105" s="107"/>
      <c r="AT105" s="107"/>
      <c r="AU105" s="107"/>
      <c r="AV105" s="108"/>
      <c r="AW105" s="106" t="s">
        <v>63</v>
      </c>
      <c r="AX105" s="107"/>
      <c r="AY105" s="107"/>
      <c r="AZ105" s="107"/>
      <c r="BA105" s="108"/>
      <c r="BB105" s="106" t="s">
        <v>95</v>
      </c>
      <c r="BC105" s="107"/>
      <c r="BD105" s="107"/>
      <c r="BE105" s="107"/>
      <c r="BF105" s="108"/>
      <c r="BG105" s="157" t="s">
        <v>171</v>
      </c>
      <c r="BH105" s="158"/>
      <c r="BI105" s="158"/>
      <c r="BJ105" s="158"/>
      <c r="BK105" s="159"/>
      <c r="CA105" s="25" t="s">
        <v>31</v>
      </c>
    </row>
    <row r="106" spans="1:79" s="27" customFormat="1" ht="12.75" customHeight="1" x14ac:dyDescent="0.25">
      <c r="A106" s="160"/>
      <c r="B106" s="161"/>
      <c r="C106" s="161"/>
      <c r="D106" s="161"/>
      <c r="E106" s="162"/>
      <c r="F106" s="160" t="s">
        <v>147</v>
      </c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2"/>
      <c r="X106" s="163"/>
      <c r="Y106" s="164"/>
      <c r="Z106" s="164"/>
      <c r="AA106" s="164"/>
      <c r="AB106" s="165"/>
      <c r="AC106" s="163"/>
      <c r="AD106" s="164"/>
      <c r="AE106" s="164"/>
      <c r="AF106" s="164"/>
      <c r="AG106" s="165"/>
      <c r="AH106" s="156"/>
      <c r="AI106" s="156"/>
      <c r="AJ106" s="156"/>
      <c r="AK106" s="156"/>
      <c r="AL106" s="156"/>
      <c r="AM106" s="156">
        <f>IF(ISNUMBER(X106),X106,0)+IF(ISNUMBER(AC106),AC106,0)</f>
        <v>0</v>
      </c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>
        <f>IF(ISNUMBER(AR106),AR106,0)+IF(ISNUMBER(AW106),AW106,0)</f>
        <v>0</v>
      </c>
      <c r="BH106" s="156"/>
      <c r="BI106" s="156"/>
      <c r="BJ106" s="156"/>
      <c r="BK106" s="156"/>
      <c r="CA106" s="27" t="s">
        <v>32</v>
      </c>
    </row>
    <row r="107" spans="1:79" s="20" customFormat="1" ht="13" x14ac:dyDescent="0.3"/>
    <row r="108" spans="1:79" s="20" customFormat="1" ht="13" hidden="1" x14ac:dyDescent="0.3"/>
    <row r="109" spans="1:79" s="20" customFormat="1" ht="14.25" customHeight="1" x14ac:dyDescent="0.3">
      <c r="A109" s="99" t="s">
        <v>120</v>
      </c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</row>
    <row r="110" spans="1:79" s="20" customFormat="1" ht="14.25" customHeight="1" x14ac:dyDescent="0.3">
      <c r="A110" s="99" t="s">
        <v>300</v>
      </c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</row>
    <row r="111" spans="1:79" s="20" customFormat="1" ht="15" customHeight="1" x14ac:dyDescent="0.3">
      <c r="A111" s="100" t="s">
        <v>214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</row>
    <row r="112" spans="1:79" s="25" customFormat="1" ht="31" customHeight="1" x14ac:dyDescent="0.25">
      <c r="A112" s="144" t="s">
        <v>6</v>
      </c>
      <c r="B112" s="145"/>
      <c r="C112" s="145"/>
      <c r="D112" s="144" t="s">
        <v>121</v>
      </c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6"/>
      <c r="U112" s="106" t="s">
        <v>291</v>
      </c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/>
      <c r="AN112" s="106" t="s">
        <v>292</v>
      </c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8"/>
      <c r="BG112" s="98" t="s">
        <v>293</v>
      </c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</row>
    <row r="113" spans="1:79" s="25" customFormat="1" ht="31" customHeight="1" x14ac:dyDescent="0.25">
      <c r="A113" s="147"/>
      <c r="B113" s="148"/>
      <c r="C113" s="148"/>
      <c r="D113" s="147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9"/>
      <c r="U113" s="106" t="s">
        <v>4</v>
      </c>
      <c r="V113" s="107"/>
      <c r="W113" s="107"/>
      <c r="X113" s="107"/>
      <c r="Y113" s="108"/>
      <c r="Z113" s="106" t="s">
        <v>3</v>
      </c>
      <c r="AA113" s="107"/>
      <c r="AB113" s="107"/>
      <c r="AC113" s="107"/>
      <c r="AD113" s="108"/>
      <c r="AE113" s="106" t="s">
        <v>116</v>
      </c>
      <c r="AF113" s="107"/>
      <c r="AG113" s="107"/>
      <c r="AH113" s="108"/>
      <c r="AI113" s="106" t="s">
        <v>5</v>
      </c>
      <c r="AJ113" s="107"/>
      <c r="AK113" s="107"/>
      <c r="AL113" s="107"/>
      <c r="AM113" s="108"/>
      <c r="AN113" s="106" t="s">
        <v>4</v>
      </c>
      <c r="AO113" s="107"/>
      <c r="AP113" s="107"/>
      <c r="AQ113" s="107"/>
      <c r="AR113" s="108"/>
      <c r="AS113" s="106" t="s">
        <v>3</v>
      </c>
      <c r="AT113" s="107"/>
      <c r="AU113" s="107"/>
      <c r="AV113" s="107"/>
      <c r="AW113" s="108"/>
      <c r="AX113" s="106" t="s">
        <v>116</v>
      </c>
      <c r="AY113" s="107"/>
      <c r="AZ113" s="107"/>
      <c r="BA113" s="108"/>
      <c r="BB113" s="106" t="s">
        <v>96</v>
      </c>
      <c r="BC113" s="107"/>
      <c r="BD113" s="107"/>
      <c r="BE113" s="107"/>
      <c r="BF113" s="108"/>
      <c r="BG113" s="106" t="s">
        <v>4</v>
      </c>
      <c r="BH113" s="107"/>
      <c r="BI113" s="107"/>
      <c r="BJ113" s="107"/>
      <c r="BK113" s="108"/>
      <c r="BL113" s="98" t="s">
        <v>3</v>
      </c>
      <c r="BM113" s="98"/>
      <c r="BN113" s="98"/>
      <c r="BO113" s="98"/>
      <c r="BP113" s="98"/>
      <c r="BQ113" s="98" t="s">
        <v>116</v>
      </c>
      <c r="BR113" s="98"/>
      <c r="BS113" s="98"/>
      <c r="BT113" s="98"/>
      <c r="BU113" s="106" t="s">
        <v>97</v>
      </c>
      <c r="BV113" s="107"/>
      <c r="BW113" s="107"/>
      <c r="BX113" s="107"/>
      <c r="BY113" s="108"/>
    </row>
    <row r="114" spans="1:79" s="25" customFormat="1" ht="15" customHeight="1" x14ac:dyDescent="0.25">
      <c r="A114" s="106">
        <v>1</v>
      </c>
      <c r="B114" s="107"/>
      <c r="C114" s="107"/>
      <c r="D114" s="106">
        <v>2</v>
      </c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8"/>
      <c r="U114" s="106">
        <v>3</v>
      </c>
      <c r="V114" s="107"/>
      <c r="W114" s="107"/>
      <c r="X114" s="107"/>
      <c r="Y114" s="108"/>
      <c r="Z114" s="106">
        <v>4</v>
      </c>
      <c r="AA114" s="107"/>
      <c r="AB114" s="107"/>
      <c r="AC114" s="107"/>
      <c r="AD114" s="108"/>
      <c r="AE114" s="106">
        <v>5</v>
      </c>
      <c r="AF114" s="107"/>
      <c r="AG114" s="107"/>
      <c r="AH114" s="108"/>
      <c r="AI114" s="106">
        <v>6</v>
      </c>
      <c r="AJ114" s="107"/>
      <c r="AK114" s="107"/>
      <c r="AL114" s="107"/>
      <c r="AM114" s="108"/>
      <c r="AN114" s="106">
        <v>7</v>
      </c>
      <c r="AO114" s="107"/>
      <c r="AP114" s="107"/>
      <c r="AQ114" s="107"/>
      <c r="AR114" s="108"/>
      <c r="AS114" s="106">
        <v>8</v>
      </c>
      <c r="AT114" s="107"/>
      <c r="AU114" s="107"/>
      <c r="AV114" s="107"/>
      <c r="AW114" s="108"/>
      <c r="AX114" s="98">
        <v>9</v>
      </c>
      <c r="AY114" s="98"/>
      <c r="AZ114" s="98"/>
      <c r="BA114" s="98"/>
      <c r="BB114" s="106">
        <v>10</v>
      </c>
      <c r="BC114" s="107"/>
      <c r="BD114" s="107"/>
      <c r="BE114" s="107"/>
      <c r="BF114" s="108"/>
      <c r="BG114" s="106">
        <v>11</v>
      </c>
      <c r="BH114" s="107"/>
      <c r="BI114" s="107"/>
      <c r="BJ114" s="107"/>
      <c r="BK114" s="108"/>
      <c r="BL114" s="98">
        <v>12</v>
      </c>
      <c r="BM114" s="98"/>
      <c r="BN114" s="98"/>
      <c r="BO114" s="98"/>
      <c r="BP114" s="98"/>
      <c r="BQ114" s="106">
        <v>13</v>
      </c>
      <c r="BR114" s="107"/>
      <c r="BS114" s="107"/>
      <c r="BT114" s="108"/>
      <c r="BU114" s="106">
        <v>14</v>
      </c>
      <c r="BV114" s="107"/>
      <c r="BW114" s="107"/>
      <c r="BX114" s="107"/>
      <c r="BY114" s="108"/>
    </row>
    <row r="115" spans="1:79" s="20" customFormat="1" ht="14.25" hidden="1" customHeight="1" x14ac:dyDescent="0.3">
      <c r="A115" s="56" t="s">
        <v>69</v>
      </c>
      <c r="B115" s="57"/>
      <c r="C115" s="57"/>
      <c r="D115" s="56" t="s">
        <v>57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8"/>
      <c r="U115" s="75" t="s">
        <v>65</v>
      </c>
      <c r="V115" s="75"/>
      <c r="W115" s="75"/>
      <c r="X115" s="75"/>
      <c r="Y115" s="75"/>
      <c r="Z115" s="75" t="s">
        <v>66</v>
      </c>
      <c r="AA115" s="75"/>
      <c r="AB115" s="75"/>
      <c r="AC115" s="75"/>
      <c r="AD115" s="75"/>
      <c r="AE115" s="75" t="s">
        <v>91</v>
      </c>
      <c r="AF115" s="75"/>
      <c r="AG115" s="75"/>
      <c r="AH115" s="75"/>
      <c r="AI115" s="115" t="s">
        <v>170</v>
      </c>
      <c r="AJ115" s="115"/>
      <c r="AK115" s="115"/>
      <c r="AL115" s="115"/>
      <c r="AM115" s="115"/>
      <c r="AN115" s="75" t="s">
        <v>67</v>
      </c>
      <c r="AO115" s="75"/>
      <c r="AP115" s="75"/>
      <c r="AQ115" s="75"/>
      <c r="AR115" s="75"/>
      <c r="AS115" s="75" t="s">
        <v>68</v>
      </c>
      <c r="AT115" s="75"/>
      <c r="AU115" s="75"/>
      <c r="AV115" s="75"/>
      <c r="AW115" s="75"/>
      <c r="AX115" s="75" t="s">
        <v>92</v>
      </c>
      <c r="AY115" s="75"/>
      <c r="AZ115" s="75"/>
      <c r="BA115" s="75"/>
      <c r="BB115" s="115" t="s">
        <v>170</v>
      </c>
      <c r="BC115" s="115"/>
      <c r="BD115" s="115"/>
      <c r="BE115" s="115"/>
      <c r="BF115" s="115"/>
      <c r="BG115" s="75" t="s">
        <v>58</v>
      </c>
      <c r="BH115" s="75"/>
      <c r="BI115" s="75"/>
      <c r="BJ115" s="75"/>
      <c r="BK115" s="75"/>
      <c r="BL115" s="75" t="s">
        <v>59</v>
      </c>
      <c r="BM115" s="75"/>
      <c r="BN115" s="75"/>
      <c r="BO115" s="75"/>
      <c r="BP115" s="75"/>
      <c r="BQ115" s="75" t="s">
        <v>93</v>
      </c>
      <c r="BR115" s="75"/>
      <c r="BS115" s="75"/>
      <c r="BT115" s="75"/>
      <c r="BU115" s="115" t="s">
        <v>170</v>
      </c>
      <c r="BV115" s="115"/>
      <c r="BW115" s="115"/>
      <c r="BX115" s="115"/>
      <c r="BY115" s="115"/>
      <c r="CA115" s="20" t="s">
        <v>33</v>
      </c>
    </row>
    <row r="116" spans="1:79" s="21" customFormat="1" ht="50" customHeight="1" x14ac:dyDescent="0.25">
      <c r="A116" s="56">
        <v>1</v>
      </c>
      <c r="B116" s="57"/>
      <c r="C116" s="57"/>
      <c r="D116" s="76" t="s">
        <v>222</v>
      </c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8"/>
      <c r="U116" s="37">
        <v>70000</v>
      </c>
      <c r="V116" s="38"/>
      <c r="W116" s="38"/>
      <c r="X116" s="38"/>
      <c r="Y116" s="39"/>
      <c r="Z116" s="37">
        <v>0</v>
      </c>
      <c r="AA116" s="38"/>
      <c r="AB116" s="38"/>
      <c r="AC116" s="38"/>
      <c r="AD116" s="39"/>
      <c r="AE116" s="37">
        <v>0</v>
      </c>
      <c r="AF116" s="38"/>
      <c r="AG116" s="38"/>
      <c r="AH116" s="39"/>
      <c r="AI116" s="37">
        <f t="shared" ref="AI116:AI121" si="10">IF(ISNUMBER(U116),U116,0)+IF(ISNUMBER(Z116),Z116,0)</f>
        <v>70000</v>
      </c>
      <c r="AJ116" s="38"/>
      <c r="AK116" s="38"/>
      <c r="AL116" s="38"/>
      <c r="AM116" s="39"/>
      <c r="AN116" s="37">
        <v>160000</v>
      </c>
      <c r="AO116" s="38"/>
      <c r="AP116" s="38"/>
      <c r="AQ116" s="38"/>
      <c r="AR116" s="39"/>
      <c r="AS116" s="37">
        <v>0</v>
      </c>
      <c r="AT116" s="38"/>
      <c r="AU116" s="38"/>
      <c r="AV116" s="38"/>
      <c r="AW116" s="39"/>
      <c r="AX116" s="37">
        <v>0</v>
      </c>
      <c r="AY116" s="38"/>
      <c r="AZ116" s="38"/>
      <c r="BA116" s="39"/>
      <c r="BB116" s="37">
        <f t="shared" ref="BB116:BB121" si="11">IF(ISNUMBER(AN116),AN116,0)+IF(ISNUMBER(AS116),AS116,0)</f>
        <v>160000</v>
      </c>
      <c r="BC116" s="38"/>
      <c r="BD116" s="38"/>
      <c r="BE116" s="38"/>
      <c r="BF116" s="39"/>
      <c r="BG116" s="37">
        <f>BB116</f>
        <v>160000</v>
      </c>
      <c r="BH116" s="38"/>
      <c r="BI116" s="38"/>
      <c r="BJ116" s="38"/>
      <c r="BK116" s="39"/>
      <c r="BL116" s="37">
        <v>0</v>
      </c>
      <c r="BM116" s="38"/>
      <c r="BN116" s="38"/>
      <c r="BO116" s="38"/>
      <c r="BP116" s="39"/>
      <c r="BQ116" s="37">
        <v>0</v>
      </c>
      <c r="BR116" s="38"/>
      <c r="BS116" s="38"/>
      <c r="BT116" s="39"/>
      <c r="BU116" s="37">
        <f t="shared" ref="BU116:BU121" si="12">IF(ISNUMBER(BG116),BG116,0)+IF(ISNUMBER(BL116),BL116,0)</f>
        <v>160000</v>
      </c>
      <c r="BV116" s="38"/>
      <c r="BW116" s="38"/>
      <c r="BX116" s="38"/>
      <c r="BY116" s="39"/>
      <c r="CA116" s="21" t="s">
        <v>34</v>
      </c>
    </row>
    <row r="117" spans="1:79" s="21" customFormat="1" ht="29" hidden="1" customHeight="1" x14ac:dyDescent="0.25">
      <c r="A117" s="56">
        <v>2</v>
      </c>
      <c r="B117" s="57"/>
      <c r="C117" s="57"/>
      <c r="D117" s="76" t="s">
        <v>265</v>
      </c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8"/>
      <c r="U117" s="37"/>
      <c r="V117" s="38"/>
      <c r="W117" s="38"/>
      <c r="X117" s="38"/>
      <c r="Y117" s="39"/>
      <c r="Z117" s="37">
        <v>0</v>
      </c>
      <c r="AA117" s="38"/>
      <c r="AB117" s="38"/>
      <c r="AC117" s="38"/>
      <c r="AD117" s="39"/>
      <c r="AE117" s="37">
        <v>0</v>
      </c>
      <c r="AF117" s="38"/>
      <c r="AG117" s="38"/>
      <c r="AH117" s="39"/>
      <c r="AI117" s="37">
        <f t="shared" si="10"/>
        <v>0</v>
      </c>
      <c r="AJ117" s="38"/>
      <c r="AK117" s="38"/>
      <c r="AL117" s="38"/>
      <c r="AM117" s="39"/>
      <c r="AN117" s="37"/>
      <c r="AO117" s="38"/>
      <c r="AP117" s="38"/>
      <c r="AQ117" s="38"/>
      <c r="AR117" s="39"/>
      <c r="AS117" s="37">
        <v>0</v>
      </c>
      <c r="AT117" s="38"/>
      <c r="AU117" s="38"/>
      <c r="AV117" s="38"/>
      <c r="AW117" s="39"/>
      <c r="AX117" s="37">
        <v>0</v>
      </c>
      <c r="AY117" s="38"/>
      <c r="AZ117" s="38"/>
      <c r="BA117" s="39"/>
      <c r="BB117" s="37">
        <f t="shared" si="11"/>
        <v>0</v>
      </c>
      <c r="BC117" s="38"/>
      <c r="BD117" s="38"/>
      <c r="BE117" s="38"/>
      <c r="BF117" s="39"/>
      <c r="BG117" s="37"/>
      <c r="BH117" s="38"/>
      <c r="BI117" s="38"/>
      <c r="BJ117" s="38"/>
      <c r="BK117" s="39"/>
      <c r="BL117" s="37">
        <v>0</v>
      </c>
      <c r="BM117" s="38"/>
      <c r="BN117" s="38"/>
      <c r="BO117" s="38"/>
      <c r="BP117" s="39"/>
      <c r="BQ117" s="37">
        <v>0</v>
      </c>
      <c r="BR117" s="38"/>
      <c r="BS117" s="38"/>
      <c r="BT117" s="39"/>
      <c r="BU117" s="37">
        <f t="shared" si="12"/>
        <v>0</v>
      </c>
      <c r="BV117" s="38"/>
      <c r="BW117" s="38"/>
      <c r="BX117" s="38"/>
      <c r="BY117" s="39"/>
    </row>
    <row r="118" spans="1:79" s="21" customFormat="1" ht="35.5" customHeight="1" x14ac:dyDescent="0.25">
      <c r="A118" s="56">
        <v>2</v>
      </c>
      <c r="B118" s="57"/>
      <c r="C118" s="57"/>
      <c r="D118" s="76" t="s">
        <v>274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37">
        <v>388536</v>
      </c>
      <c r="V118" s="38"/>
      <c r="W118" s="38"/>
      <c r="X118" s="38"/>
      <c r="Y118" s="39"/>
      <c r="Z118" s="37">
        <v>0</v>
      </c>
      <c r="AA118" s="38"/>
      <c r="AB118" s="38"/>
      <c r="AC118" s="38"/>
      <c r="AD118" s="39"/>
      <c r="AE118" s="37">
        <v>0</v>
      </c>
      <c r="AF118" s="38"/>
      <c r="AG118" s="38"/>
      <c r="AH118" s="39"/>
      <c r="AI118" s="37">
        <f t="shared" si="10"/>
        <v>388536</v>
      </c>
      <c r="AJ118" s="38"/>
      <c r="AK118" s="38"/>
      <c r="AL118" s="38"/>
      <c r="AM118" s="39"/>
      <c r="AN118" s="37">
        <v>897889</v>
      </c>
      <c r="AO118" s="38"/>
      <c r="AP118" s="38"/>
      <c r="AQ118" s="38"/>
      <c r="AR118" s="39"/>
      <c r="AS118" s="37">
        <v>0</v>
      </c>
      <c r="AT118" s="38"/>
      <c r="AU118" s="38"/>
      <c r="AV118" s="38"/>
      <c r="AW118" s="39"/>
      <c r="AX118" s="37">
        <v>0</v>
      </c>
      <c r="AY118" s="38"/>
      <c r="AZ118" s="38"/>
      <c r="BA118" s="39"/>
      <c r="BB118" s="37">
        <f t="shared" si="11"/>
        <v>897889</v>
      </c>
      <c r="BC118" s="38"/>
      <c r="BD118" s="38"/>
      <c r="BE118" s="38"/>
      <c r="BF118" s="39"/>
      <c r="BG118" s="37">
        <f>274250+754615</f>
        <v>1028865</v>
      </c>
      <c r="BH118" s="38"/>
      <c r="BI118" s="38"/>
      <c r="BJ118" s="38"/>
      <c r="BK118" s="39"/>
      <c r="BL118" s="37">
        <v>0</v>
      </c>
      <c r="BM118" s="38"/>
      <c r="BN118" s="38"/>
      <c r="BO118" s="38"/>
      <c r="BP118" s="39"/>
      <c r="BQ118" s="37">
        <v>0</v>
      </c>
      <c r="BR118" s="38"/>
      <c r="BS118" s="38"/>
      <c r="BT118" s="39"/>
      <c r="BU118" s="37">
        <f t="shared" si="12"/>
        <v>1028865</v>
      </c>
      <c r="BV118" s="38"/>
      <c r="BW118" s="38"/>
      <c r="BX118" s="38"/>
      <c r="BY118" s="39"/>
    </row>
    <row r="119" spans="1:79" s="21" customFormat="1" ht="32.5" customHeight="1" x14ac:dyDescent="0.25">
      <c r="A119" s="56">
        <v>3</v>
      </c>
      <c r="B119" s="57"/>
      <c r="C119" s="57"/>
      <c r="D119" s="76" t="s">
        <v>223</v>
      </c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8"/>
      <c r="U119" s="37">
        <v>1981950</v>
      </c>
      <c r="V119" s="38"/>
      <c r="W119" s="38"/>
      <c r="X119" s="38"/>
      <c r="Y119" s="39"/>
      <c r="Z119" s="37">
        <v>61269</v>
      </c>
      <c r="AA119" s="38"/>
      <c r="AB119" s="38"/>
      <c r="AC119" s="38"/>
      <c r="AD119" s="39"/>
      <c r="AE119" s="37">
        <f>AE69</f>
        <v>55626</v>
      </c>
      <c r="AF119" s="38"/>
      <c r="AG119" s="38"/>
      <c r="AH119" s="39"/>
      <c r="AI119" s="37">
        <f t="shared" si="10"/>
        <v>2043219</v>
      </c>
      <c r="AJ119" s="38"/>
      <c r="AK119" s="38"/>
      <c r="AL119" s="38"/>
      <c r="AM119" s="39"/>
      <c r="AN119" s="37">
        <v>2111878</v>
      </c>
      <c r="AO119" s="38"/>
      <c r="AP119" s="38"/>
      <c r="AQ119" s="38"/>
      <c r="AR119" s="39"/>
      <c r="AS119" s="37">
        <v>0</v>
      </c>
      <c r="AT119" s="38"/>
      <c r="AU119" s="38"/>
      <c r="AV119" s="38"/>
      <c r="AW119" s="39"/>
      <c r="AX119" s="37">
        <v>0</v>
      </c>
      <c r="AY119" s="38"/>
      <c r="AZ119" s="38"/>
      <c r="BA119" s="39"/>
      <c r="BB119" s="37">
        <f t="shared" si="11"/>
        <v>2111878</v>
      </c>
      <c r="BC119" s="38"/>
      <c r="BD119" s="38"/>
      <c r="BE119" s="38"/>
      <c r="BF119" s="39"/>
      <c r="BG119" s="37">
        <v>2600732</v>
      </c>
      <c r="BH119" s="38"/>
      <c r="BI119" s="38"/>
      <c r="BJ119" s="38"/>
      <c r="BK119" s="39"/>
      <c r="BL119" s="37">
        <v>7000</v>
      </c>
      <c r="BM119" s="38"/>
      <c r="BN119" s="38"/>
      <c r="BO119" s="38"/>
      <c r="BP119" s="39"/>
      <c r="BQ119" s="37">
        <v>0</v>
      </c>
      <c r="BR119" s="38"/>
      <c r="BS119" s="38"/>
      <c r="BT119" s="39"/>
      <c r="BU119" s="37">
        <f t="shared" si="12"/>
        <v>2607732</v>
      </c>
      <c r="BV119" s="38"/>
      <c r="BW119" s="38"/>
      <c r="BX119" s="38"/>
      <c r="BY119" s="39"/>
    </row>
    <row r="120" spans="1:79" s="21" customFormat="1" ht="30" customHeight="1" x14ac:dyDescent="0.25">
      <c r="A120" s="56">
        <v>4</v>
      </c>
      <c r="B120" s="57"/>
      <c r="C120" s="57"/>
      <c r="D120" s="76" t="s">
        <v>224</v>
      </c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8"/>
      <c r="U120" s="37">
        <v>3643906</v>
      </c>
      <c r="V120" s="38"/>
      <c r="W120" s="38"/>
      <c r="X120" s="38"/>
      <c r="Y120" s="39"/>
      <c r="Z120" s="37">
        <v>0</v>
      </c>
      <c r="AA120" s="38"/>
      <c r="AB120" s="38"/>
      <c r="AC120" s="38"/>
      <c r="AD120" s="39"/>
      <c r="AE120" s="37">
        <v>0</v>
      </c>
      <c r="AF120" s="38"/>
      <c r="AG120" s="38"/>
      <c r="AH120" s="39"/>
      <c r="AI120" s="37">
        <f t="shared" si="10"/>
        <v>3643906</v>
      </c>
      <c r="AJ120" s="38"/>
      <c r="AK120" s="38"/>
      <c r="AL120" s="38"/>
      <c r="AM120" s="39"/>
      <c r="AN120" s="37">
        <v>4188110</v>
      </c>
      <c r="AO120" s="38"/>
      <c r="AP120" s="38"/>
      <c r="AQ120" s="38"/>
      <c r="AR120" s="39"/>
      <c r="AS120" s="37">
        <v>0</v>
      </c>
      <c r="AT120" s="38"/>
      <c r="AU120" s="38"/>
      <c r="AV120" s="38"/>
      <c r="AW120" s="39"/>
      <c r="AX120" s="37">
        <v>0</v>
      </c>
      <c r="AY120" s="38"/>
      <c r="AZ120" s="38"/>
      <c r="BA120" s="39"/>
      <c r="BB120" s="37">
        <f t="shared" si="11"/>
        <v>4188110</v>
      </c>
      <c r="BC120" s="38"/>
      <c r="BD120" s="38"/>
      <c r="BE120" s="38"/>
      <c r="BF120" s="39"/>
      <c r="BG120" s="37">
        <v>3258300</v>
      </c>
      <c r="BH120" s="38"/>
      <c r="BI120" s="38"/>
      <c r="BJ120" s="38"/>
      <c r="BK120" s="39"/>
      <c r="BL120" s="37">
        <v>0</v>
      </c>
      <c r="BM120" s="38"/>
      <c r="BN120" s="38"/>
      <c r="BO120" s="38"/>
      <c r="BP120" s="39"/>
      <c r="BQ120" s="37">
        <v>0</v>
      </c>
      <c r="BR120" s="38"/>
      <c r="BS120" s="38"/>
      <c r="BT120" s="39"/>
      <c r="BU120" s="37">
        <f t="shared" si="12"/>
        <v>3258300</v>
      </c>
      <c r="BV120" s="38"/>
      <c r="BW120" s="38"/>
      <c r="BX120" s="38"/>
      <c r="BY120" s="39"/>
    </row>
    <row r="121" spans="1:79" s="22" customFormat="1" ht="21" customHeight="1" x14ac:dyDescent="0.25">
      <c r="A121" s="103"/>
      <c r="B121" s="104"/>
      <c r="C121" s="104"/>
      <c r="D121" s="72" t="s">
        <v>147</v>
      </c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4"/>
      <c r="U121" s="119">
        <f>U116+U118+U119+U120</f>
        <v>6084392</v>
      </c>
      <c r="V121" s="120"/>
      <c r="W121" s="120"/>
      <c r="X121" s="120"/>
      <c r="Y121" s="121"/>
      <c r="Z121" s="119">
        <f>Z119</f>
        <v>61269</v>
      </c>
      <c r="AA121" s="120"/>
      <c r="AB121" s="120"/>
      <c r="AC121" s="120"/>
      <c r="AD121" s="121"/>
      <c r="AE121" s="119">
        <f>AE119</f>
        <v>55626</v>
      </c>
      <c r="AF121" s="120"/>
      <c r="AG121" s="120"/>
      <c r="AH121" s="121"/>
      <c r="AI121" s="119">
        <f t="shared" si="10"/>
        <v>6145661</v>
      </c>
      <c r="AJ121" s="120"/>
      <c r="AK121" s="120"/>
      <c r="AL121" s="120"/>
      <c r="AM121" s="121"/>
      <c r="AN121" s="119">
        <f>AN116+AN118+AN119+AN120</f>
        <v>7357877</v>
      </c>
      <c r="AO121" s="120"/>
      <c r="AP121" s="120"/>
      <c r="AQ121" s="120"/>
      <c r="AR121" s="121"/>
      <c r="AS121" s="119">
        <v>0</v>
      </c>
      <c r="AT121" s="120"/>
      <c r="AU121" s="120"/>
      <c r="AV121" s="120"/>
      <c r="AW121" s="121"/>
      <c r="AX121" s="119">
        <v>0</v>
      </c>
      <c r="AY121" s="120"/>
      <c r="AZ121" s="120"/>
      <c r="BA121" s="121"/>
      <c r="BB121" s="119">
        <f t="shared" si="11"/>
        <v>7357877</v>
      </c>
      <c r="BC121" s="120"/>
      <c r="BD121" s="120"/>
      <c r="BE121" s="120"/>
      <c r="BF121" s="121"/>
      <c r="BG121" s="119">
        <f>BG116+BG118+BG119+BG120</f>
        <v>7047897</v>
      </c>
      <c r="BH121" s="120"/>
      <c r="BI121" s="120"/>
      <c r="BJ121" s="120"/>
      <c r="BK121" s="121"/>
      <c r="BL121" s="119">
        <f>BL119</f>
        <v>7000</v>
      </c>
      <c r="BM121" s="120"/>
      <c r="BN121" s="120"/>
      <c r="BO121" s="120"/>
      <c r="BP121" s="121"/>
      <c r="BQ121" s="119">
        <v>0</v>
      </c>
      <c r="BR121" s="120"/>
      <c r="BS121" s="120"/>
      <c r="BT121" s="121"/>
      <c r="BU121" s="119">
        <f t="shared" si="12"/>
        <v>7054897</v>
      </c>
      <c r="BV121" s="120"/>
      <c r="BW121" s="120"/>
      <c r="BX121" s="120"/>
      <c r="BY121" s="121"/>
    </row>
    <row r="122" spans="1:79" s="20" customFormat="1" ht="13" x14ac:dyDescent="0.3"/>
    <row r="123" spans="1:79" s="20" customFormat="1" ht="14.25" customHeight="1" x14ac:dyDescent="0.3">
      <c r="A123" s="99" t="s">
        <v>301</v>
      </c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</row>
    <row r="124" spans="1:79" s="20" customFormat="1" ht="15" customHeight="1" x14ac:dyDescent="0.3">
      <c r="A124" s="143" t="s">
        <v>214</v>
      </c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</row>
    <row r="125" spans="1:79" s="25" customFormat="1" ht="22" customHeight="1" x14ac:dyDescent="0.25">
      <c r="A125" s="144" t="s">
        <v>6</v>
      </c>
      <c r="B125" s="145"/>
      <c r="C125" s="145"/>
      <c r="D125" s="144" t="s">
        <v>121</v>
      </c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6"/>
      <c r="U125" s="98" t="s">
        <v>218</v>
      </c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 t="s">
        <v>295</v>
      </c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</row>
    <row r="126" spans="1:79" s="25" customFormat="1" ht="22" customHeight="1" x14ac:dyDescent="0.25">
      <c r="A126" s="147"/>
      <c r="B126" s="148"/>
      <c r="C126" s="148"/>
      <c r="D126" s="147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9"/>
      <c r="U126" s="106" t="s">
        <v>4</v>
      </c>
      <c r="V126" s="107"/>
      <c r="W126" s="107"/>
      <c r="X126" s="107"/>
      <c r="Y126" s="108"/>
      <c r="Z126" s="106" t="s">
        <v>3</v>
      </c>
      <c r="AA126" s="107"/>
      <c r="AB126" s="107"/>
      <c r="AC126" s="107"/>
      <c r="AD126" s="108"/>
      <c r="AE126" s="106" t="s">
        <v>116</v>
      </c>
      <c r="AF126" s="107"/>
      <c r="AG126" s="107"/>
      <c r="AH126" s="107"/>
      <c r="AI126" s="108"/>
      <c r="AJ126" s="106" t="s">
        <v>5</v>
      </c>
      <c r="AK126" s="107"/>
      <c r="AL126" s="107"/>
      <c r="AM126" s="107"/>
      <c r="AN126" s="108"/>
      <c r="AO126" s="106" t="s">
        <v>4</v>
      </c>
      <c r="AP126" s="107"/>
      <c r="AQ126" s="107"/>
      <c r="AR126" s="107"/>
      <c r="AS126" s="108"/>
      <c r="AT126" s="106" t="s">
        <v>3</v>
      </c>
      <c r="AU126" s="107"/>
      <c r="AV126" s="107"/>
      <c r="AW126" s="107"/>
      <c r="AX126" s="108"/>
      <c r="AY126" s="106" t="s">
        <v>116</v>
      </c>
      <c r="AZ126" s="107"/>
      <c r="BA126" s="107"/>
      <c r="BB126" s="107"/>
      <c r="BC126" s="108"/>
      <c r="BD126" s="98" t="s">
        <v>96</v>
      </c>
      <c r="BE126" s="98"/>
      <c r="BF126" s="98"/>
      <c r="BG126" s="98"/>
      <c r="BH126" s="98"/>
    </row>
    <row r="127" spans="1:79" s="25" customFormat="1" ht="15" customHeight="1" x14ac:dyDescent="0.25">
      <c r="A127" s="106" t="s">
        <v>169</v>
      </c>
      <c r="B127" s="107"/>
      <c r="C127" s="107"/>
      <c r="D127" s="106">
        <v>2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8"/>
      <c r="U127" s="106">
        <v>3</v>
      </c>
      <c r="V127" s="107"/>
      <c r="W127" s="107"/>
      <c r="X127" s="107"/>
      <c r="Y127" s="108"/>
      <c r="Z127" s="106">
        <v>4</v>
      </c>
      <c r="AA127" s="107"/>
      <c r="AB127" s="107"/>
      <c r="AC127" s="107"/>
      <c r="AD127" s="108"/>
      <c r="AE127" s="106">
        <v>5</v>
      </c>
      <c r="AF127" s="107"/>
      <c r="AG127" s="107"/>
      <c r="AH127" s="107"/>
      <c r="AI127" s="108"/>
      <c r="AJ127" s="106">
        <v>6</v>
      </c>
      <c r="AK127" s="107"/>
      <c r="AL127" s="107"/>
      <c r="AM127" s="107"/>
      <c r="AN127" s="108"/>
      <c r="AO127" s="106">
        <v>7</v>
      </c>
      <c r="AP127" s="107"/>
      <c r="AQ127" s="107"/>
      <c r="AR127" s="107"/>
      <c r="AS127" s="108"/>
      <c r="AT127" s="106">
        <v>8</v>
      </c>
      <c r="AU127" s="107"/>
      <c r="AV127" s="107"/>
      <c r="AW127" s="107"/>
      <c r="AX127" s="108"/>
      <c r="AY127" s="106">
        <v>9</v>
      </c>
      <c r="AZ127" s="107"/>
      <c r="BA127" s="107"/>
      <c r="BB127" s="107"/>
      <c r="BC127" s="108"/>
      <c r="BD127" s="106">
        <v>10</v>
      </c>
      <c r="BE127" s="107"/>
      <c r="BF127" s="107"/>
      <c r="BG127" s="107"/>
      <c r="BH127" s="108"/>
    </row>
    <row r="128" spans="1:79" s="20" customFormat="1" ht="12.75" hidden="1" customHeight="1" x14ac:dyDescent="0.3">
      <c r="A128" s="56" t="s">
        <v>69</v>
      </c>
      <c r="B128" s="57"/>
      <c r="C128" s="57"/>
      <c r="D128" s="56" t="s">
        <v>57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8"/>
      <c r="U128" s="56" t="s">
        <v>60</v>
      </c>
      <c r="V128" s="57"/>
      <c r="W128" s="57"/>
      <c r="X128" s="57"/>
      <c r="Y128" s="58"/>
      <c r="Z128" s="56" t="s">
        <v>61</v>
      </c>
      <c r="AA128" s="57"/>
      <c r="AB128" s="57"/>
      <c r="AC128" s="57"/>
      <c r="AD128" s="58"/>
      <c r="AE128" s="56" t="s">
        <v>94</v>
      </c>
      <c r="AF128" s="57"/>
      <c r="AG128" s="57"/>
      <c r="AH128" s="57"/>
      <c r="AI128" s="58"/>
      <c r="AJ128" s="153" t="s">
        <v>171</v>
      </c>
      <c r="AK128" s="154"/>
      <c r="AL128" s="154"/>
      <c r="AM128" s="154"/>
      <c r="AN128" s="155"/>
      <c r="AO128" s="56" t="s">
        <v>62</v>
      </c>
      <c r="AP128" s="57"/>
      <c r="AQ128" s="57"/>
      <c r="AR128" s="57"/>
      <c r="AS128" s="58"/>
      <c r="AT128" s="56" t="s">
        <v>63</v>
      </c>
      <c r="AU128" s="57"/>
      <c r="AV128" s="57"/>
      <c r="AW128" s="57"/>
      <c r="AX128" s="58"/>
      <c r="AY128" s="56" t="s">
        <v>95</v>
      </c>
      <c r="AZ128" s="57"/>
      <c r="BA128" s="57"/>
      <c r="BB128" s="57"/>
      <c r="BC128" s="58"/>
      <c r="BD128" s="115" t="s">
        <v>171</v>
      </c>
      <c r="BE128" s="115"/>
      <c r="BF128" s="115"/>
      <c r="BG128" s="115"/>
      <c r="BH128" s="115"/>
      <c r="CA128" s="20" t="s">
        <v>35</v>
      </c>
    </row>
    <row r="129" spans="1:79" s="21" customFormat="1" ht="49.5" customHeight="1" x14ac:dyDescent="0.25">
      <c r="A129" s="56">
        <v>1</v>
      </c>
      <c r="B129" s="57"/>
      <c r="C129" s="57"/>
      <c r="D129" s="76" t="s">
        <v>222</v>
      </c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8"/>
      <c r="U129" s="37">
        <v>200000</v>
      </c>
      <c r="V129" s="38"/>
      <c r="W129" s="38"/>
      <c r="X129" s="38"/>
      <c r="Y129" s="39"/>
      <c r="Z129" s="37">
        <v>0</v>
      </c>
      <c r="AA129" s="38"/>
      <c r="AB129" s="38"/>
      <c r="AC129" s="38"/>
      <c r="AD129" s="39"/>
      <c r="AE129" s="105">
        <v>0</v>
      </c>
      <c r="AF129" s="105"/>
      <c r="AG129" s="105"/>
      <c r="AH129" s="105"/>
      <c r="AI129" s="105"/>
      <c r="AJ129" s="105">
        <f t="shared" ref="AJ129:AJ134" si="13">IF(ISNUMBER(U129),U129,0)+IF(ISNUMBER(Z129),Z129,0)</f>
        <v>200000</v>
      </c>
      <c r="AK129" s="105"/>
      <c r="AL129" s="105"/>
      <c r="AM129" s="105"/>
      <c r="AN129" s="105"/>
      <c r="AO129" s="105">
        <v>200000</v>
      </c>
      <c r="AP129" s="105"/>
      <c r="AQ129" s="105"/>
      <c r="AR129" s="105"/>
      <c r="AS129" s="105"/>
      <c r="AT129" s="75">
        <v>0</v>
      </c>
      <c r="AU129" s="75"/>
      <c r="AV129" s="75"/>
      <c r="AW129" s="75"/>
      <c r="AX129" s="75"/>
      <c r="AY129" s="105">
        <v>0</v>
      </c>
      <c r="AZ129" s="105"/>
      <c r="BA129" s="105"/>
      <c r="BB129" s="105"/>
      <c r="BC129" s="105"/>
      <c r="BD129" s="75">
        <f t="shared" ref="BD129:BD134" si="14">IF(ISNUMBER(AO129),AO129,0)+IF(ISNUMBER(AT129),AT129,0)</f>
        <v>200000</v>
      </c>
      <c r="BE129" s="75"/>
      <c r="BF129" s="75"/>
      <c r="BG129" s="75"/>
      <c r="BH129" s="75"/>
      <c r="CA129" s="21" t="s">
        <v>36</v>
      </c>
    </row>
    <row r="130" spans="1:79" s="21" customFormat="1" ht="32" hidden="1" customHeight="1" x14ac:dyDescent="0.25">
      <c r="A130" s="56">
        <v>2</v>
      </c>
      <c r="B130" s="57"/>
      <c r="C130" s="57"/>
      <c r="D130" s="76" t="s">
        <v>265</v>
      </c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8"/>
      <c r="U130" s="37"/>
      <c r="V130" s="38"/>
      <c r="W130" s="38"/>
      <c r="X130" s="38"/>
      <c r="Y130" s="39"/>
      <c r="Z130" s="37">
        <v>0</v>
      </c>
      <c r="AA130" s="38"/>
      <c r="AB130" s="38"/>
      <c r="AC130" s="38"/>
      <c r="AD130" s="39"/>
      <c r="AE130" s="105">
        <v>0</v>
      </c>
      <c r="AF130" s="105"/>
      <c r="AG130" s="105"/>
      <c r="AH130" s="105"/>
      <c r="AI130" s="105"/>
      <c r="AJ130" s="105">
        <f t="shared" si="13"/>
        <v>0</v>
      </c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75">
        <v>0</v>
      </c>
      <c r="AU130" s="75"/>
      <c r="AV130" s="75"/>
      <c r="AW130" s="75"/>
      <c r="AX130" s="75"/>
      <c r="AY130" s="105">
        <v>0</v>
      </c>
      <c r="AZ130" s="105"/>
      <c r="BA130" s="105"/>
      <c r="BB130" s="105"/>
      <c r="BC130" s="105"/>
      <c r="BD130" s="75">
        <f t="shared" si="14"/>
        <v>0</v>
      </c>
      <c r="BE130" s="75"/>
      <c r="BF130" s="75"/>
      <c r="BG130" s="75"/>
      <c r="BH130" s="75"/>
    </row>
    <row r="131" spans="1:79" s="21" customFormat="1" ht="36" customHeight="1" x14ac:dyDescent="0.25">
      <c r="A131" s="56">
        <v>2</v>
      </c>
      <c r="B131" s="57"/>
      <c r="C131" s="57"/>
      <c r="D131" s="76" t="s">
        <v>264</v>
      </c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8"/>
      <c r="U131" s="37">
        <v>1036654</v>
      </c>
      <c r="V131" s="38"/>
      <c r="W131" s="38"/>
      <c r="X131" s="38"/>
      <c r="Y131" s="39"/>
      <c r="Z131" s="37">
        <v>0</v>
      </c>
      <c r="AA131" s="38"/>
      <c r="AB131" s="38"/>
      <c r="AC131" s="38"/>
      <c r="AD131" s="39"/>
      <c r="AE131" s="105">
        <v>0</v>
      </c>
      <c r="AF131" s="105"/>
      <c r="AG131" s="105"/>
      <c r="AH131" s="105"/>
      <c r="AI131" s="105"/>
      <c r="AJ131" s="105">
        <f t="shared" si="13"/>
        <v>1036654</v>
      </c>
      <c r="AK131" s="105"/>
      <c r="AL131" s="105"/>
      <c r="AM131" s="105"/>
      <c r="AN131" s="105"/>
      <c r="AO131" s="105">
        <v>1119587</v>
      </c>
      <c r="AP131" s="105"/>
      <c r="AQ131" s="105"/>
      <c r="AR131" s="105"/>
      <c r="AS131" s="105"/>
      <c r="AT131" s="75">
        <v>0</v>
      </c>
      <c r="AU131" s="75"/>
      <c r="AV131" s="75"/>
      <c r="AW131" s="75"/>
      <c r="AX131" s="75"/>
      <c r="AY131" s="105">
        <v>0</v>
      </c>
      <c r="AZ131" s="105"/>
      <c r="BA131" s="105"/>
      <c r="BB131" s="105"/>
      <c r="BC131" s="105"/>
      <c r="BD131" s="75">
        <f t="shared" si="14"/>
        <v>1119587</v>
      </c>
      <c r="BE131" s="75"/>
      <c r="BF131" s="75"/>
      <c r="BG131" s="75"/>
      <c r="BH131" s="75"/>
    </row>
    <row r="132" spans="1:79" s="21" customFormat="1" ht="34" customHeight="1" x14ac:dyDescent="0.25">
      <c r="A132" s="56">
        <v>3</v>
      </c>
      <c r="B132" s="57"/>
      <c r="C132" s="57"/>
      <c r="D132" s="76" t="s">
        <v>223</v>
      </c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37">
        <v>2267459</v>
      </c>
      <c r="V132" s="38"/>
      <c r="W132" s="38"/>
      <c r="X132" s="38"/>
      <c r="Y132" s="39"/>
      <c r="Z132" s="37">
        <v>7000</v>
      </c>
      <c r="AA132" s="38"/>
      <c r="AB132" s="38"/>
      <c r="AC132" s="38"/>
      <c r="AD132" s="39"/>
      <c r="AE132" s="105">
        <v>0</v>
      </c>
      <c r="AF132" s="105"/>
      <c r="AG132" s="105"/>
      <c r="AH132" s="105"/>
      <c r="AI132" s="105"/>
      <c r="AJ132" s="105">
        <f t="shared" si="13"/>
        <v>2274459</v>
      </c>
      <c r="AK132" s="105"/>
      <c r="AL132" s="105"/>
      <c r="AM132" s="105"/>
      <c r="AN132" s="105"/>
      <c r="AO132" s="105">
        <v>2287617</v>
      </c>
      <c r="AP132" s="105"/>
      <c r="AQ132" s="105"/>
      <c r="AR132" s="105"/>
      <c r="AS132" s="105"/>
      <c r="AT132" s="75">
        <v>7000</v>
      </c>
      <c r="AU132" s="75"/>
      <c r="AV132" s="75"/>
      <c r="AW132" s="75"/>
      <c r="AX132" s="75"/>
      <c r="AY132" s="105">
        <v>0</v>
      </c>
      <c r="AZ132" s="105"/>
      <c r="BA132" s="105"/>
      <c r="BB132" s="105"/>
      <c r="BC132" s="105"/>
      <c r="BD132" s="75">
        <f t="shared" si="14"/>
        <v>2294617</v>
      </c>
      <c r="BE132" s="75"/>
      <c r="BF132" s="75"/>
      <c r="BG132" s="75"/>
      <c r="BH132" s="75"/>
    </row>
    <row r="133" spans="1:79" s="21" customFormat="1" ht="34" customHeight="1" x14ac:dyDescent="0.25">
      <c r="A133" s="56">
        <v>4</v>
      </c>
      <c r="B133" s="57"/>
      <c r="C133" s="57"/>
      <c r="D133" s="76" t="s">
        <v>224</v>
      </c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8"/>
      <c r="U133" s="37">
        <v>4188110</v>
      </c>
      <c r="V133" s="38"/>
      <c r="W133" s="38"/>
      <c r="X133" s="38"/>
      <c r="Y133" s="39"/>
      <c r="Z133" s="37">
        <v>0</v>
      </c>
      <c r="AA133" s="38"/>
      <c r="AB133" s="38"/>
      <c r="AC133" s="38"/>
      <c r="AD133" s="39"/>
      <c r="AE133" s="105">
        <v>0</v>
      </c>
      <c r="AF133" s="105"/>
      <c r="AG133" s="105"/>
      <c r="AH133" s="105"/>
      <c r="AI133" s="105"/>
      <c r="AJ133" s="105">
        <f t="shared" si="13"/>
        <v>4188110</v>
      </c>
      <c r="AK133" s="105"/>
      <c r="AL133" s="105"/>
      <c r="AM133" s="105"/>
      <c r="AN133" s="105"/>
      <c r="AO133" s="105">
        <v>4188110</v>
      </c>
      <c r="AP133" s="105"/>
      <c r="AQ133" s="105"/>
      <c r="AR133" s="105"/>
      <c r="AS133" s="105"/>
      <c r="AT133" s="75">
        <v>0</v>
      </c>
      <c r="AU133" s="75"/>
      <c r="AV133" s="75"/>
      <c r="AW133" s="75"/>
      <c r="AX133" s="75"/>
      <c r="AY133" s="105">
        <v>0</v>
      </c>
      <c r="AZ133" s="105"/>
      <c r="BA133" s="105"/>
      <c r="BB133" s="105"/>
      <c r="BC133" s="105"/>
      <c r="BD133" s="75">
        <f t="shared" si="14"/>
        <v>4188110</v>
      </c>
      <c r="BE133" s="75"/>
      <c r="BF133" s="75"/>
      <c r="BG133" s="75"/>
      <c r="BH133" s="75"/>
    </row>
    <row r="134" spans="1:79" s="22" customFormat="1" ht="19.5" customHeight="1" x14ac:dyDescent="0.25">
      <c r="A134" s="103"/>
      <c r="B134" s="104"/>
      <c r="C134" s="104"/>
      <c r="D134" s="72" t="s">
        <v>147</v>
      </c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4"/>
      <c r="U134" s="119">
        <f>SUM(U129:U133)</f>
        <v>7692223</v>
      </c>
      <c r="V134" s="120"/>
      <c r="W134" s="120"/>
      <c r="X134" s="120"/>
      <c r="Y134" s="121"/>
      <c r="Z134" s="119">
        <f>Z132</f>
        <v>7000</v>
      </c>
      <c r="AA134" s="120"/>
      <c r="AB134" s="120"/>
      <c r="AC134" s="120"/>
      <c r="AD134" s="121"/>
      <c r="AE134" s="97">
        <v>0</v>
      </c>
      <c r="AF134" s="97"/>
      <c r="AG134" s="97"/>
      <c r="AH134" s="97"/>
      <c r="AI134" s="97"/>
      <c r="AJ134" s="97">
        <f t="shared" si="13"/>
        <v>7699223</v>
      </c>
      <c r="AK134" s="97"/>
      <c r="AL134" s="97"/>
      <c r="AM134" s="97"/>
      <c r="AN134" s="97"/>
      <c r="AO134" s="97">
        <f>AO129+AO131+AO132+AO133</f>
        <v>7795314</v>
      </c>
      <c r="AP134" s="71"/>
      <c r="AQ134" s="71"/>
      <c r="AR134" s="71"/>
      <c r="AS134" s="71"/>
      <c r="AT134" s="71">
        <f>AT132</f>
        <v>7000</v>
      </c>
      <c r="AU134" s="71"/>
      <c r="AV134" s="71"/>
      <c r="AW134" s="71"/>
      <c r="AX134" s="71"/>
      <c r="AY134" s="97">
        <v>0</v>
      </c>
      <c r="AZ134" s="97"/>
      <c r="BA134" s="97"/>
      <c r="BB134" s="97"/>
      <c r="BC134" s="97"/>
      <c r="BD134" s="71">
        <f t="shared" si="14"/>
        <v>7802314</v>
      </c>
      <c r="BE134" s="71"/>
      <c r="BF134" s="71"/>
      <c r="BG134" s="71"/>
      <c r="BH134" s="71"/>
    </row>
    <row r="135" spans="1:79" s="21" customFormat="1" ht="12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</row>
    <row r="136" spans="1:79" s="20" customFormat="1" ht="13" hidden="1" x14ac:dyDescent="0.3"/>
    <row r="137" spans="1:79" s="20" customFormat="1" ht="14.25" customHeight="1" x14ac:dyDescent="0.3">
      <c r="A137" s="99" t="s">
        <v>152</v>
      </c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</row>
    <row r="138" spans="1:79" s="20" customFormat="1" ht="14.25" customHeight="1" x14ac:dyDescent="0.3">
      <c r="A138" s="99" t="s">
        <v>302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</row>
    <row r="139" spans="1:79" s="25" customFormat="1" ht="26" customHeight="1" x14ac:dyDescent="0.25">
      <c r="A139" s="144" t="s">
        <v>6</v>
      </c>
      <c r="B139" s="145"/>
      <c r="C139" s="145"/>
      <c r="D139" s="98" t="s">
        <v>9</v>
      </c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 t="s">
        <v>8</v>
      </c>
      <c r="R139" s="98"/>
      <c r="S139" s="98"/>
      <c r="T139" s="98"/>
      <c r="U139" s="98"/>
      <c r="V139" s="98" t="s">
        <v>7</v>
      </c>
      <c r="W139" s="98"/>
      <c r="X139" s="98"/>
      <c r="Y139" s="98"/>
      <c r="Z139" s="98"/>
      <c r="AA139" s="98"/>
      <c r="AB139" s="98"/>
      <c r="AC139" s="98"/>
      <c r="AD139" s="98"/>
      <c r="AE139" s="98"/>
      <c r="AF139" s="106" t="s">
        <v>291</v>
      </c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8"/>
      <c r="AU139" s="106" t="s">
        <v>292</v>
      </c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8"/>
      <c r="BJ139" s="106" t="s">
        <v>293</v>
      </c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8"/>
    </row>
    <row r="140" spans="1:79" s="25" customFormat="1" ht="26" customHeight="1" x14ac:dyDescent="0.25">
      <c r="A140" s="147"/>
      <c r="B140" s="148"/>
      <c r="C140" s="14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 t="s">
        <v>4</v>
      </c>
      <c r="AG140" s="98"/>
      <c r="AH140" s="98"/>
      <c r="AI140" s="98"/>
      <c r="AJ140" s="98"/>
      <c r="AK140" s="98" t="s">
        <v>3</v>
      </c>
      <c r="AL140" s="98"/>
      <c r="AM140" s="98"/>
      <c r="AN140" s="98"/>
      <c r="AO140" s="98"/>
      <c r="AP140" s="98" t="s">
        <v>123</v>
      </c>
      <c r="AQ140" s="98"/>
      <c r="AR140" s="98"/>
      <c r="AS140" s="98"/>
      <c r="AT140" s="98"/>
      <c r="AU140" s="98" t="s">
        <v>4</v>
      </c>
      <c r="AV140" s="98"/>
      <c r="AW140" s="98"/>
      <c r="AX140" s="98"/>
      <c r="AY140" s="98"/>
      <c r="AZ140" s="98" t="s">
        <v>3</v>
      </c>
      <c r="BA140" s="98"/>
      <c r="BB140" s="98"/>
      <c r="BC140" s="98"/>
      <c r="BD140" s="98"/>
      <c r="BE140" s="98" t="s">
        <v>90</v>
      </c>
      <c r="BF140" s="98"/>
      <c r="BG140" s="98"/>
      <c r="BH140" s="98"/>
      <c r="BI140" s="98"/>
      <c r="BJ140" s="98" t="s">
        <v>4</v>
      </c>
      <c r="BK140" s="98"/>
      <c r="BL140" s="98"/>
      <c r="BM140" s="98"/>
      <c r="BN140" s="98"/>
      <c r="BO140" s="98" t="s">
        <v>3</v>
      </c>
      <c r="BP140" s="98"/>
      <c r="BQ140" s="98"/>
      <c r="BR140" s="98"/>
      <c r="BS140" s="98"/>
      <c r="BT140" s="98" t="s">
        <v>97</v>
      </c>
      <c r="BU140" s="98"/>
      <c r="BV140" s="98"/>
      <c r="BW140" s="98"/>
      <c r="BX140" s="98"/>
    </row>
    <row r="141" spans="1:79" s="25" customFormat="1" ht="15" customHeight="1" x14ac:dyDescent="0.25">
      <c r="A141" s="106">
        <v>1</v>
      </c>
      <c r="B141" s="107"/>
      <c r="C141" s="107"/>
      <c r="D141" s="98">
        <v>2</v>
      </c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>
        <v>3</v>
      </c>
      <c r="R141" s="98"/>
      <c r="S141" s="98"/>
      <c r="T141" s="98"/>
      <c r="U141" s="98"/>
      <c r="V141" s="98">
        <v>4</v>
      </c>
      <c r="W141" s="98"/>
      <c r="X141" s="98"/>
      <c r="Y141" s="98"/>
      <c r="Z141" s="98"/>
      <c r="AA141" s="98"/>
      <c r="AB141" s="98"/>
      <c r="AC141" s="98"/>
      <c r="AD141" s="98"/>
      <c r="AE141" s="98"/>
      <c r="AF141" s="98">
        <v>5</v>
      </c>
      <c r="AG141" s="98"/>
      <c r="AH141" s="98"/>
      <c r="AI141" s="98"/>
      <c r="AJ141" s="98"/>
      <c r="AK141" s="98">
        <v>6</v>
      </c>
      <c r="AL141" s="98"/>
      <c r="AM141" s="98"/>
      <c r="AN141" s="98"/>
      <c r="AO141" s="98"/>
      <c r="AP141" s="98">
        <v>7</v>
      </c>
      <c r="AQ141" s="98"/>
      <c r="AR141" s="98"/>
      <c r="AS141" s="98"/>
      <c r="AT141" s="98"/>
      <c r="AU141" s="98">
        <v>8</v>
      </c>
      <c r="AV141" s="98"/>
      <c r="AW141" s="98"/>
      <c r="AX141" s="98"/>
      <c r="AY141" s="98"/>
      <c r="AZ141" s="98">
        <v>9</v>
      </c>
      <c r="BA141" s="98"/>
      <c r="BB141" s="98"/>
      <c r="BC141" s="98"/>
      <c r="BD141" s="98"/>
      <c r="BE141" s="98">
        <v>10</v>
      </c>
      <c r="BF141" s="98"/>
      <c r="BG141" s="98"/>
      <c r="BH141" s="98"/>
      <c r="BI141" s="98"/>
      <c r="BJ141" s="98">
        <v>11</v>
      </c>
      <c r="BK141" s="98"/>
      <c r="BL141" s="98"/>
      <c r="BM141" s="98"/>
      <c r="BN141" s="98"/>
      <c r="BO141" s="98">
        <v>12</v>
      </c>
      <c r="BP141" s="98"/>
      <c r="BQ141" s="98"/>
      <c r="BR141" s="98"/>
      <c r="BS141" s="98"/>
      <c r="BT141" s="98">
        <v>13</v>
      </c>
      <c r="BU141" s="98"/>
      <c r="BV141" s="98"/>
      <c r="BW141" s="98"/>
      <c r="BX141" s="98"/>
    </row>
    <row r="142" spans="1:79" s="20" customFormat="1" ht="10.5" hidden="1" customHeight="1" x14ac:dyDescent="0.3">
      <c r="A142" s="56" t="s">
        <v>154</v>
      </c>
      <c r="B142" s="57"/>
      <c r="C142" s="57"/>
      <c r="D142" s="150" t="s">
        <v>57</v>
      </c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 t="s">
        <v>70</v>
      </c>
      <c r="R142" s="150"/>
      <c r="S142" s="150"/>
      <c r="T142" s="150"/>
      <c r="U142" s="150"/>
      <c r="V142" s="150" t="s">
        <v>71</v>
      </c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75" t="s">
        <v>111</v>
      </c>
      <c r="AG142" s="75"/>
      <c r="AH142" s="75"/>
      <c r="AI142" s="75"/>
      <c r="AJ142" s="75"/>
      <c r="AK142" s="136" t="s">
        <v>112</v>
      </c>
      <c r="AL142" s="136"/>
      <c r="AM142" s="136"/>
      <c r="AN142" s="136"/>
      <c r="AO142" s="136"/>
      <c r="AP142" s="115" t="s">
        <v>189</v>
      </c>
      <c r="AQ142" s="115"/>
      <c r="AR142" s="115"/>
      <c r="AS142" s="115"/>
      <c r="AT142" s="115"/>
      <c r="AU142" s="75" t="s">
        <v>113</v>
      </c>
      <c r="AV142" s="75"/>
      <c r="AW142" s="75"/>
      <c r="AX142" s="75"/>
      <c r="AY142" s="75"/>
      <c r="AZ142" s="136" t="s">
        <v>114</v>
      </c>
      <c r="BA142" s="136"/>
      <c r="BB142" s="136"/>
      <c r="BC142" s="136"/>
      <c r="BD142" s="136"/>
      <c r="BE142" s="115" t="s">
        <v>189</v>
      </c>
      <c r="BF142" s="115"/>
      <c r="BG142" s="115"/>
      <c r="BH142" s="115"/>
      <c r="BI142" s="115"/>
      <c r="BJ142" s="75" t="s">
        <v>105</v>
      </c>
      <c r="BK142" s="75"/>
      <c r="BL142" s="75"/>
      <c r="BM142" s="75"/>
      <c r="BN142" s="75"/>
      <c r="BO142" s="136" t="s">
        <v>106</v>
      </c>
      <c r="BP142" s="136"/>
      <c r="BQ142" s="136"/>
      <c r="BR142" s="136"/>
      <c r="BS142" s="136"/>
      <c r="BT142" s="115" t="s">
        <v>189</v>
      </c>
      <c r="BU142" s="115"/>
      <c r="BV142" s="115"/>
      <c r="BW142" s="115"/>
      <c r="BX142" s="115"/>
      <c r="CA142" s="20" t="s">
        <v>37</v>
      </c>
    </row>
    <row r="143" spans="1:79" s="22" customFormat="1" ht="15" customHeight="1" x14ac:dyDescent="0.25">
      <c r="A143" s="103">
        <v>0</v>
      </c>
      <c r="B143" s="104"/>
      <c r="C143" s="104"/>
      <c r="D143" s="151" t="s">
        <v>188</v>
      </c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CA143" s="22" t="s">
        <v>38</v>
      </c>
    </row>
    <row r="144" spans="1:79" s="21" customFormat="1" ht="17" customHeight="1" x14ac:dyDescent="0.25">
      <c r="A144" s="56">
        <v>1</v>
      </c>
      <c r="B144" s="57"/>
      <c r="C144" s="57"/>
      <c r="D144" s="59" t="s">
        <v>225</v>
      </c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1"/>
      <c r="Q144" s="53" t="s">
        <v>190</v>
      </c>
      <c r="R144" s="53"/>
      <c r="S144" s="53"/>
      <c r="T144" s="53"/>
      <c r="U144" s="53"/>
      <c r="V144" s="53" t="s">
        <v>226</v>
      </c>
      <c r="W144" s="53"/>
      <c r="X144" s="53"/>
      <c r="Y144" s="53"/>
      <c r="Z144" s="53"/>
      <c r="AA144" s="53"/>
      <c r="AB144" s="53"/>
      <c r="AC144" s="53"/>
      <c r="AD144" s="53"/>
      <c r="AE144" s="53"/>
      <c r="AF144" s="55">
        <v>3</v>
      </c>
      <c r="AG144" s="55"/>
      <c r="AH144" s="55"/>
      <c r="AI144" s="55"/>
      <c r="AJ144" s="55"/>
      <c r="AK144" s="55">
        <v>3</v>
      </c>
      <c r="AL144" s="55"/>
      <c r="AM144" s="55"/>
      <c r="AN144" s="55"/>
      <c r="AO144" s="55"/>
      <c r="AP144" s="55">
        <v>3</v>
      </c>
      <c r="AQ144" s="55"/>
      <c r="AR144" s="55"/>
      <c r="AS144" s="55"/>
      <c r="AT144" s="55"/>
      <c r="AU144" s="55">
        <v>3</v>
      </c>
      <c r="AV144" s="55"/>
      <c r="AW144" s="55"/>
      <c r="AX144" s="55"/>
      <c r="AY144" s="55"/>
      <c r="AZ144" s="55">
        <v>3</v>
      </c>
      <c r="BA144" s="55"/>
      <c r="BB144" s="55"/>
      <c r="BC144" s="55"/>
      <c r="BD144" s="55"/>
      <c r="BE144" s="55">
        <v>3</v>
      </c>
      <c r="BF144" s="55"/>
      <c r="BG144" s="55"/>
      <c r="BH144" s="55"/>
      <c r="BI144" s="55"/>
      <c r="BJ144" s="55">
        <v>3</v>
      </c>
      <c r="BK144" s="55"/>
      <c r="BL144" s="55"/>
      <c r="BM144" s="55"/>
      <c r="BN144" s="55"/>
      <c r="BO144" s="55">
        <v>3</v>
      </c>
      <c r="BP144" s="55"/>
      <c r="BQ144" s="55"/>
      <c r="BR144" s="55"/>
      <c r="BS144" s="55"/>
      <c r="BT144" s="55">
        <f t="shared" ref="BT144:BT151" si="15">BJ144</f>
        <v>3</v>
      </c>
      <c r="BU144" s="55"/>
      <c r="BV144" s="55"/>
      <c r="BW144" s="55"/>
      <c r="BX144" s="55"/>
    </row>
    <row r="145" spans="1:76" s="21" customFormat="1" ht="19.5" customHeight="1" x14ac:dyDescent="0.25">
      <c r="A145" s="56">
        <v>2</v>
      </c>
      <c r="B145" s="57"/>
      <c r="C145" s="57"/>
      <c r="D145" s="59" t="s">
        <v>227</v>
      </c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1"/>
      <c r="Q145" s="53" t="s">
        <v>190</v>
      </c>
      <c r="R145" s="53"/>
      <c r="S145" s="53"/>
      <c r="T145" s="53"/>
      <c r="U145" s="53"/>
      <c r="V145" s="53" t="s">
        <v>191</v>
      </c>
      <c r="W145" s="53"/>
      <c r="X145" s="53"/>
      <c r="Y145" s="53"/>
      <c r="Z145" s="53"/>
      <c r="AA145" s="53"/>
      <c r="AB145" s="53"/>
      <c r="AC145" s="53"/>
      <c r="AD145" s="53"/>
      <c r="AE145" s="53"/>
      <c r="AF145" s="55">
        <v>30</v>
      </c>
      <c r="AG145" s="55"/>
      <c r="AH145" s="55"/>
      <c r="AI145" s="55"/>
      <c r="AJ145" s="55"/>
      <c r="AK145" s="55">
        <v>0</v>
      </c>
      <c r="AL145" s="55"/>
      <c r="AM145" s="55"/>
      <c r="AN145" s="55"/>
      <c r="AO145" s="55"/>
      <c r="AP145" s="55">
        <f>AF145</f>
        <v>30</v>
      </c>
      <c r="AQ145" s="55"/>
      <c r="AR145" s="55"/>
      <c r="AS145" s="55"/>
      <c r="AT145" s="55"/>
      <c r="AU145" s="55">
        <v>31.75</v>
      </c>
      <c r="AV145" s="55"/>
      <c r="AW145" s="55"/>
      <c r="AX145" s="55"/>
      <c r="AY145" s="55"/>
      <c r="AZ145" s="55">
        <v>0</v>
      </c>
      <c r="BA145" s="55"/>
      <c r="BB145" s="55"/>
      <c r="BC145" s="55"/>
      <c r="BD145" s="55"/>
      <c r="BE145" s="55">
        <f>AU145+AZ145</f>
        <v>31.75</v>
      </c>
      <c r="BF145" s="55"/>
      <c r="BG145" s="55"/>
      <c r="BH145" s="55"/>
      <c r="BI145" s="55"/>
      <c r="BJ145" s="55">
        <f>9.5+15</f>
        <v>24.5</v>
      </c>
      <c r="BK145" s="55"/>
      <c r="BL145" s="55"/>
      <c r="BM145" s="55"/>
      <c r="BN145" s="55"/>
      <c r="BO145" s="55">
        <v>0</v>
      </c>
      <c r="BP145" s="55"/>
      <c r="BQ145" s="55"/>
      <c r="BR145" s="55"/>
      <c r="BS145" s="55"/>
      <c r="BT145" s="55">
        <f t="shared" si="15"/>
        <v>24.5</v>
      </c>
      <c r="BU145" s="55"/>
      <c r="BV145" s="55"/>
      <c r="BW145" s="55"/>
      <c r="BX145" s="55"/>
    </row>
    <row r="146" spans="1:76" s="21" customFormat="1" ht="19" customHeight="1" x14ac:dyDescent="0.25">
      <c r="A146" s="56">
        <v>3</v>
      </c>
      <c r="B146" s="57"/>
      <c r="C146" s="57"/>
      <c r="D146" s="59" t="s">
        <v>192</v>
      </c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1"/>
      <c r="Q146" s="53" t="s">
        <v>190</v>
      </c>
      <c r="R146" s="53"/>
      <c r="S146" s="53"/>
      <c r="T146" s="53"/>
      <c r="U146" s="53"/>
      <c r="V146" s="53" t="s">
        <v>191</v>
      </c>
      <c r="W146" s="53"/>
      <c r="X146" s="53"/>
      <c r="Y146" s="53"/>
      <c r="Z146" s="53"/>
      <c r="AA146" s="53"/>
      <c r="AB146" s="53"/>
      <c r="AC146" s="53"/>
      <c r="AD146" s="53"/>
      <c r="AE146" s="53"/>
      <c r="AF146" s="55">
        <v>7</v>
      </c>
      <c r="AG146" s="55"/>
      <c r="AH146" s="55"/>
      <c r="AI146" s="55"/>
      <c r="AJ146" s="55"/>
      <c r="AK146" s="55">
        <v>0</v>
      </c>
      <c r="AL146" s="55"/>
      <c r="AM146" s="55"/>
      <c r="AN146" s="55"/>
      <c r="AO146" s="55"/>
      <c r="AP146" s="55">
        <f>AF146</f>
        <v>7</v>
      </c>
      <c r="AQ146" s="55"/>
      <c r="AR146" s="55"/>
      <c r="AS146" s="55"/>
      <c r="AT146" s="55"/>
      <c r="AU146" s="55">
        <v>7</v>
      </c>
      <c r="AV146" s="55"/>
      <c r="AW146" s="55"/>
      <c r="AX146" s="55"/>
      <c r="AY146" s="55"/>
      <c r="AZ146" s="55">
        <v>0</v>
      </c>
      <c r="BA146" s="55"/>
      <c r="BB146" s="55"/>
      <c r="BC146" s="55"/>
      <c r="BD146" s="55"/>
      <c r="BE146" s="55">
        <f t="shared" ref="BE146:BE180" si="16">AU146+AZ146</f>
        <v>7</v>
      </c>
      <c r="BF146" s="55"/>
      <c r="BG146" s="55"/>
      <c r="BH146" s="55"/>
      <c r="BI146" s="55"/>
      <c r="BJ146" s="55">
        <f>3+4</f>
        <v>7</v>
      </c>
      <c r="BK146" s="55"/>
      <c r="BL146" s="55"/>
      <c r="BM146" s="55"/>
      <c r="BN146" s="55"/>
      <c r="BO146" s="55">
        <v>0</v>
      </c>
      <c r="BP146" s="55"/>
      <c r="BQ146" s="55"/>
      <c r="BR146" s="55"/>
      <c r="BS146" s="55"/>
      <c r="BT146" s="55">
        <f t="shared" si="15"/>
        <v>7</v>
      </c>
      <c r="BU146" s="55"/>
      <c r="BV146" s="55"/>
      <c r="BW146" s="55"/>
      <c r="BX146" s="55"/>
    </row>
    <row r="147" spans="1:76" s="21" customFormat="1" ht="17" customHeight="1" x14ac:dyDescent="0.25">
      <c r="A147" s="56">
        <v>4</v>
      </c>
      <c r="B147" s="57"/>
      <c r="C147" s="57"/>
      <c r="D147" s="59" t="s">
        <v>193</v>
      </c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1"/>
      <c r="Q147" s="53" t="s">
        <v>190</v>
      </c>
      <c r="R147" s="53"/>
      <c r="S147" s="53"/>
      <c r="T147" s="53"/>
      <c r="U147" s="53"/>
      <c r="V147" s="53" t="s">
        <v>191</v>
      </c>
      <c r="W147" s="53"/>
      <c r="X147" s="53"/>
      <c r="Y147" s="53"/>
      <c r="Z147" s="53"/>
      <c r="AA147" s="53"/>
      <c r="AB147" s="53"/>
      <c r="AC147" s="53"/>
      <c r="AD147" s="53"/>
      <c r="AE147" s="53"/>
      <c r="AF147" s="55">
        <v>12.5</v>
      </c>
      <c r="AG147" s="55"/>
      <c r="AH147" s="55"/>
      <c r="AI147" s="55"/>
      <c r="AJ147" s="55"/>
      <c r="AK147" s="55">
        <v>0</v>
      </c>
      <c r="AL147" s="55"/>
      <c r="AM147" s="55"/>
      <c r="AN147" s="55"/>
      <c r="AO147" s="55"/>
      <c r="AP147" s="55">
        <f>AF147</f>
        <v>12.5</v>
      </c>
      <c r="AQ147" s="55"/>
      <c r="AR147" s="55"/>
      <c r="AS147" s="55"/>
      <c r="AT147" s="55"/>
      <c r="AU147" s="55">
        <v>13.75</v>
      </c>
      <c r="AV147" s="55"/>
      <c r="AW147" s="55"/>
      <c r="AX147" s="55"/>
      <c r="AY147" s="55"/>
      <c r="AZ147" s="55">
        <v>0</v>
      </c>
      <c r="BA147" s="55"/>
      <c r="BB147" s="55"/>
      <c r="BC147" s="55"/>
      <c r="BD147" s="55"/>
      <c r="BE147" s="55">
        <f t="shared" si="16"/>
        <v>13.75</v>
      </c>
      <c r="BF147" s="55"/>
      <c r="BG147" s="55"/>
      <c r="BH147" s="55"/>
      <c r="BI147" s="55"/>
      <c r="BJ147" s="55">
        <f>6+5</f>
        <v>11</v>
      </c>
      <c r="BK147" s="55"/>
      <c r="BL147" s="55"/>
      <c r="BM147" s="55"/>
      <c r="BN147" s="55"/>
      <c r="BO147" s="55">
        <v>0</v>
      </c>
      <c r="BP147" s="55"/>
      <c r="BQ147" s="55"/>
      <c r="BR147" s="55"/>
      <c r="BS147" s="55"/>
      <c r="BT147" s="55">
        <f t="shared" si="15"/>
        <v>11</v>
      </c>
      <c r="BU147" s="55"/>
      <c r="BV147" s="55"/>
      <c r="BW147" s="55"/>
      <c r="BX147" s="55"/>
    </row>
    <row r="148" spans="1:76" s="21" customFormat="1" ht="15" customHeight="1" x14ac:dyDescent="0.25">
      <c r="A148" s="56">
        <v>5</v>
      </c>
      <c r="B148" s="57"/>
      <c r="C148" s="57"/>
      <c r="D148" s="59" t="s">
        <v>228</v>
      </c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1"/>
      <c r="Q148" s="53" t="s">
        <v>190</v>
      </c>
      <c r="R148" s="53"/>
      <c r="S148" s="53"/>
      <c r="T148" s="53"/>
      <c r="U148" s="53"/>
      <c r="V148" s="53" t="s">
        <v>191</v>
      </c>
      <c r="W148" s="53"/>
      <c r="X148" s="53"/>
      <c r="Y148" s="53"/>
      <c r="Z148" s="53"/>
      <c r="AA148" s="53"/>
      <c r="AB148" s="53"/>
      <c r="AC148" s="53"/>
      <c r="AD148" s="53"/>
      <c r="AE148" s="53"/>
      <c r="AF148" s="55">
        <v>5</v>
      </c>
      <c r="AG148" s="55"/>
      <c r="AH148" s="55"/>
      <c r="AI148" s="55"/>
      <c r="AJ148" s="55"/>
      <c r="AK148" s="55">
        <v>0</v>
      </c>
      <c r="AL148" s="55"/>
      <c r="AM148" s="55"/>
      <c r="AN148" s="55"/>
      <c r="AO148" s="55"/>
      <c r="AP148" s="55">
        <f>AF148</f>
        <v>5</v>
      </c>
      <c r="AQ148" s="55"/>
      <c r="AR148" s="55"/>
      <c r="AS148" s="55"/>
      <c r="AT148" s="55"/>
      <c r="AU148" s="55">
        <v>5</v>
      </c>
      <c r="AV148" s="55"/>
      <c r="AW148" s="55"/>
      <c r="AX148" s="55"/>
      <c r="AY148" s="55"/>
      <c r="AZ148" s="55">
        <v>0</v>
      </c>
      <c r="BA148" s="55"/>
      <c r="BB148" s="55"/>
      <c r="BC148" s="55"/>
      <c r="BD148" s="55"/>
      <c r="BE148" s="55">
        <f t="shared" si="16"/>
        <v>5</v>
      </c>
      <c r="BF148" s="55"/>
      <c r="BG148" s="55"/>
      <c r="BH148" s="55"/>
      <c r="BI148" s="55"/>
      <c r="BJ148" s="55">
        <v>2</v>
      </c>
      <c r="BK148" s="55"/>
      <c r="BL148" s="55"/>
      <c r="BM148" s="55"/>
      <c r="BN148" s="55"/>
      <c r="BO148" s="55">
        <v>0</v>
      </c>
      <c r="BP148" s="55"/>
      <c r="BQ148" s="55"/>
      <c r="BR148" s="55"/>
      <c r="BS148" s="55"/>
      <c r="BT148" s="55">
        <f t="shared" si="15"/>
        <v>2</v>
      </c>
      <c r="BU148" s="55"/>
      <c r="BV148" s="55"/>
      <c r="BW148" s="55"/>
      <c r="BX148" s="55"/>
    </row>
    <row r="149" spans="1:76" s="21" customFormat="1" ht="15" customHeight="1" x14ac:dyDescent="0.25">
      <c r="A149" s="56">
        <v>6</v>
      </c>
      <c r="B149" s="57"/>
      <c r="C149" s="57"/>
      <c r="D149" s="59" t="s">
        <v>194</v>
      </c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1"/>
      <c r="Q149" s="53" t="s">
        <v>190</v>
      </c>
      <c r="R149" s="53"/>
      <c r="S149" s="53"/>
      <c r="T149" s="53"/>
      <c r="U149" s="53"/>
      <c r="V149" s="53" t="s">
        <v>191</v>
      </c>
      <c r="W149" s="53"/>
      <c r="X149" s="53"/>
      <c r="Y149" s="53"/>
      <c r="Z149" s="53"/>
      <c r="AA149" s="53"/>
      <c r="AB149" s="53"/>
      <c r="AC149" s="53"/>
      <c r="AD149" s="53"/>
      <c r="AE149" s="53"/>
      <c r="AF149" s="55">
        <v>5.5</v>
      </c>
      <c r="AG149" s="55"/>
      <c r="AH149" s="55"/>
      <c r="AI149" s="55"/>
      <c r="AJ149" s="55"/>
      <c r="AK149" s="55">
        <v>0</v>
      </c>
      <c r="AL149" s="55"/>
      <c r="AM149" s="55"/>
      <c r="AN149" s="55"/>
      <c r="AO149" s="55"/>
      <c r="AP149" s="55">
        <f>AF149</f>
        <v>5.5</v>
      </c>
      <c r="AQ149" s="55"/>
      <c r="AR149" s="55"/>
      <c r="AS149" s="55"/>
      <c r="AT149" s="55"/>
      <c r="AU149" s="55">
        <v>6</v>
      </c>
      <c r="AV149" s="55"/>
      <c r="AW149" s="55"/>
      <c r="AX149" s="55"/>
      <c r="AY149" s="55"/>
      <c r="AZ149" s="55">
        <v>0</v>
      </c>
      <c r="BA149" s="55"/>
      <c r="BB149" s="55"/>
      <c r="BC149" s="55"/>
      <c r="BD149" s="55"/>
      <c r="BE149" s="55">
        <f t="shared" si="16"/>
        <v>6</v>
      </c>
      <c r="BF149" s="55"/>
      <c r="BG149" s="55"/>
      <c r="BH149" s="55"/>
      <c r="BI149" s="55"/>
      <c r="BJ149" s="55">
        <f>0.5+4</f>
        <v>4.5</v>
      </c>
      <c r="BK149" s="55"/>
      <c r="BL149" s="55"/>
      <c r="BM149" s="55"/>
      <c r="BN149" s="55"/>
      <c r="BO149" s="55">
        <v>0</v>
      </c>
      <c r="BP149" s="55"/>
      <c r="BQ149" s="55"/>
      <c r="BR149" s="55"/>
      <c r="BS149" s="55"/>
      <c r="BT149" s="55">
        <f t="shared" si="15"/>
        <v>4.5</v>
      </c>
      <c r="BU149" s="55"/>
      <c r="BV149" s="55"/>
      <c r="BW149" s="55"/>
      <c r="BX149" s="55"/>
    </row>
    <row r="150" spans="1:76" s="21" customFormat="1" ht="17.5" customHeight="1" x14ac:dyDescent="0.25">
      <c r="A150" s="56">
        <v>7</v>
      </c>
      <c r="B150" s="57"/>
      <c r="C150" s="58"/>
      <c r="D150" s="59" t="s">
        <v>275</v>
      </c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1"/>
      <c r="Q150" s="40" t="s">
        <v>257</v>
      </c>
      <c r="R150" s="41"/>
      <c r="S150" s="41"/>
      <c r="T150" s="41"/>
      <c r="U150" s="42"/>
      <c r="V150" s="40" t="s">
        <v>230</v>
      </c>
      <c r="W150" s="41"/>
      <c r="X150" s="41"/>
      <c r="Y150" s="41"/>
      <c r="Z150" s="41"/>
      <c r="AA150" s="41"/>
      <c r="AB150" s="41"/>
      <c r="AC150" s="41"/>
      <c r="AD150" s="41"/>
      <c r="AE150" s="42"/>
      <c r="AF150" s="119">
        <v>6084392</v>
      </c>
      <c r="AG150" s="120"/>
      <c r="AH150" s="120"/>
      <c r="AI150" s="120"/>
      <c r="AJ150" s="121"/>
      <c r="AK150" s="119">
        <v>61269</v>
      </c>
      <c r="AL150" s="120"/>
      <c r="AM150" s="120"/>
      <c r="AN150" s="120"/>
      <c r="AO150" s="121"/>
      <c r="AP150" s="119">
        <f>AF150+AK150</f>
        <v>6145661</v>
      </c>
      <c r="AQ150" s="120"/>
      <c r="AR150" s="120"/>
      <c r="AS150" s="120"/>
      <c r="AT150" s="121"/>
      <c r="AU150" s="119">
        <v>7357877</v>
      </c>
      <c r="AV150" s="120"/>
      <c r="AW150" s="120"/>
      <c r="AX150" s="120"/>
      <c r="AY150" s="121"/>
      <c r="AZ150" s="119">
        <v>0</v>
      </c>
      <c r="BA150" s="120"/>
      <c r="BB150" s="120"/>
      <c r="BC150" s="120"/>
      <c r="BD150" s="121"/>
      <c r="BE150" s="97">
        <f t="shared" si="16"/>
        <v>7357877</v>
      </c>
      <c r="BF150" s="97"/>
      <c r="BG150" s="97"/>
      <c r="BH150" s="97"/>
      <c r="BI150" s="97"/>
      <c r="BJ150" s="119">
        <f>BG121</f>
        <v>7047897</v>
      </c>
      <c r="BK150" s="120"/>
      <c r="BL150" s="120"/>
      <c r="BM150" s="120"/>
      <c r="BN150" s="121"/>
      <c r="BO150" s="119">
        <v>7000</v>
      </c>
      <c r="BP150" s="120"/>
      <c r="BQ150" s="120"/>
      <c r="BR150" s="120"/>
      <c r="BS150" s="121"/>
      <c r="BT150" s="119">
        <f>BJ150+BO150</f>
        <v>7054897</v>
      </c>
      <c r="BU150" s="120"/>
      <c r="BV150" s="120"/>
      <c r="BW150" s="120"/>
      <c r="BX150" s="121"/>
    </row>
    <row r="151" spans="1:76" s="21" customFormat="1" ht="18" customHeight="1" x14ac:dyDescent="0.25">
      <c r="A151" s="56">
        <v>8</v>
      </c>
      <c r="B151" s="57"/>
      <c r="C151" s="57"/>
      <c r="D151" s="59" t="s">
        <v>229</v>
      </c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1"/>
      <c r="Q151" s="53" t="s">
        <v>195</v>
      </c>
      <c r="R151" s="53"/>
      <c r="S151" s="53"/>
      <c r="T151" s="53"/>
      <c r="U151" s="53"/>
      <c r="V151" s="53" t="s">
        <v>230</v>
      </c>
      <c r="W151" s="53"/>
      <c r="X151" s="53"/>
      <c r="Y151" s="53"/>
      <c r="Z151" s="53"/>
      <c r="AA151" s="53"/>
      <c r="AB151" s="53"/>
      <c r="AC151" s="53"/>
      <c r="AD151" s="53"/>
      <c r="AE151" s="53"/>
      <c r="AF151" s="105">
        <v>3643906</v>
      </c>
      <c r="AG151" s="105"/>
      <c r="AH151" s="105"/>
      <c r="AI151" s="105"/>
      <c r="AJ151" s="105"/>
      <c r="AK151" s="105">
        <v>0</v>
      </c>
      <c r="AL151" s="105"/>
      <c r="AM151" s="105"/>
      <c r="AN151" s="105"/>
      <c r="AO151" s="105"/>
      <c r="AP151" s="105">
        <f>AF151</f>
        <v>3643906</v>
      </c>
      <c r="AQ151" s="105"/>
      <c r="AR151" s="105"/>
      <c r="AS151" s="105"/>
      <c r="AT151" s="105"/>
      <c r="AU151" s="105">
        <v>4188110</v>
      </c>
      <c r="AV151" s="105"/>
      <c r="AW151" s="105"/>
      <c r="AX151" s="105"/>
      <c r="AY151" s="105"/>
      <c r="AZ151" s="105">
        <v>0</v>
      </c>
      <c r="BA151" s="105"/>
      <c r="BB151" s="105"/>
      <c r="BC151" s="105"/>
      <c r="BD151" s="105"/>
      <c r="BE151" s="105">
        <f t="shared" si="16"/>
        <v>4188110</v>
      </c>
      <c r="BF151" s="105"/>
      <c r="BG151" s="105"/>
      <c r="BH151" s="105"/>
      <c r="BI151" s="105"/>
      <c r="BJ151" s="105">
        <v>3258300</v>
      </c>
      <c r="BK151" s="105"/>
      <c r="BL151" s="105"/>
      <c r="BM151" s="105"/>
      <c r="BN151" s="105"/>
      <c r="BO151" s="105">
        <v>0</v>
      </c>
      <c r="BP151" s="105"/>
      <c r="BQ151" s="105"/>
      <c r="BR151" s="105"/>
      <c r="BS151" s="105"/>
      <c r="BT151" s="105">
        <f t="shared" si="15"/>
        <v>3258300</v>
      </c>
      <c r="BU151" s="105"/>
      <c r="BV151" s="105"/>
      <c r="BW151" s="105"/>
      <c r="BX151" s="105"/>
    </row>
    <row r="152" spans="1:76" s="21" customFormat="1" ht="24.5" hidden="1" customHeight="1" x14ac:dyDescent="0.25">
      <c r="A152" s="56">
        <v>9</v>
      </c>
      <c r="B152" s="57"/>
      <c r="C152" s="57"/>
      <c r="D152" s="59" t="s">
        <v>270</v>
      </c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1"/>
      <c r="Q152" s="53" t="s">
        <v>190</v>
      </c>
      <c r="R152" s="53"/>
      <c r="S152" s="53"/>
      <c r="T152" s="53"/>
      <c r="U152" s="53"/>
      <c r="V152" s="40" t="s">
        <v>232</v>
      </c>
      <c r="W152" s="41"/>
      <c r="X152" s="41"/>
      <c r="Y152" s="41"/>
      <c r="Z152" s="41"/>
      <c r="AA152" s="41"/>
      <c r="AB152" s="41"/>
      <c r="AC152" s="41"/>
      <c r="AD152" s="41"/>
      <c r="AE152" s="42"/>
      <c r="AF152" s="105"/>
      <c r="AG152" s="105"/>
      <c r="AH152" s="105"/>
      <c r="AI152" s="105"/>
      <c r="AJ152" s="105"/>
      <c r="AK152" s="105">
        <v>0</v>
      </c>
      <c r="AL152" s="105"/>
      <c r="AM152" s="105"/>
      <c r="AN152" s="105"/>
      <c r="AO152" s="105"/>
      <c r="AP152" s="105">
        <v>18</v>
      </c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>
        <v>0</v>
      </c>
      <c r="BA152" s="105"/>
      <c r="BB152" s="105"/>
      <c r="BC152" s="105"/>
      <c r="BD152" s="105"/>
      <c r="BE152" s="105">
        <f t="shared" si="16"/>
        <v>0</v>
      </c>
      <c r="BF152" s="105"/>
      <c r="BG152" s="105"/>
      <c r="BH152" s="105"/>
      <c r="BI152" s="105"/>
      <c r="BJ152" s="55"/>
      <c r="BK152" s="55"/>
      <c r="BL152" s="55"/>
      <c r="BM152" s="55"/>
      <c r="BN152" s="55"/>
      <c r="BO152" s="55">
        <v>0</v>
      </c>
      <c r="BP152" s="55"/>
      <c r="BQ152" s="55"/>
      <c r="BR152" s="55"/>
      <c r="BS152" s="55"/>
      <c r="BT152" s="55">
        <v>0</v>
      </c>
      <c r="BU152" s="55"/>
      <c r="BV152" s="55"/>
      <c r="BW152" s="55"/>
      <c r="BX152" s="55"/>
    </row>
    <row r="153" spans="1:76" s="21" customFormat="1" ht="21" customHeight="1" x14ac:dyDescent="0.25">
      <c r="A153" s="56">
        <v>9</v>
      </c>
      <c r="B153" s="57"/>
      <c r="C153" s="57"/>
      <c r="D153" s="59" t="s">
        <v>233</v>
      </c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1"/>
      <c r="Q153" s="53" t="s">
        <v>257</v>
      </c>
      <c r="R153" s="53"/>
      <c r="S153" s="53"/>
      <c r="T153" s="53"/>
      <c r="U153" s="53"/>
      <c r="V153" s="40" t="s">
        <v>230</v>
      </c>
      <c r="W153" s="41"/>
      <c r="X153" s="41"/>
      <c r="Y153" s="41"/>
      <c r="Z153" s="41"/>
      <c r="AA153" s="41"/>
      <c r="AB153" s="41"/>
      <c r="AC153" s="41"/>
      <c r="AD153" s="41"/>
      <c r="AE153" s="42"/>
      <c r="AF153" s="105">
        <v>1981950</v>
      </c>
      <c r="AG153" s="105"/>
      <c r="AH153" s="105"/>
      <c r="AI153" s="105"/>
      <c r="AJ153" s="105"/>
      <c r="AK153" s="105">
        <v>61269</v>
      </c>
      <c r="AL153" s="105"/>
      <c r="AM153" s="105"/>
      <c r="AN153" s="105"/>
      <c r="AO153" s="105"/>
      <c r="AP153" s="105">
        <f>AF153+AK153</f>
        <v>2043219</v>
      </c>
      <c r="AQ153" s="105"/>
      <c r="AR153" s="105"/>
      <c r="AS153" s="105"/>
      <c r="AT153" s="105"/>
      <c r="AU153" s="105">
        <v>2111878</v>
      </c>
      <c r="AV153" s="105"/>
      <c r="AW153" s="105"/>
      <c r="AX153" s="105"/>
      <c r="AY153" s="105"/>
      <c r="AZ153" s="105">
        <v>0</v>
      </c>
      <c r="BA153" s="105"/>
      <c r="BB153" s="105"/>
      <c r="BC153" s="105"/>
      <c r="BD153" s="105"/>
      <c r="BE153" s="105">
        <f t="shared" si="16"/>
        <v>2111878</v>
      </c>
      <c r="BF153" s="105"/>
      <c r="BG153" s="105"/>
      <c r="BH153" s="105"/>
      <c r="BI153" s="105"/>
      <c r="BJ153" s="105">
        <v>2600732</v>
      </c>
      <c r="BK153" s="105"/>
      <c r="BL153" s="105"/>
      <c r="BM153" s="105"/>
      <c r="BN153" s="105"/>
      <c r="BO153" s="105">
        <v>7000</v>
      </c>
      <c r="BP153" s="105"/>
      <c r="BQ153" s="105"/>
      <c r="BR153" s="105"/>
      <c r="BS153" s="105"/>
      <c r="BT153" s="105">
        <f>BJ153+BO153</f>
        <v>2607732</v>
      </c>
      <c r="BU153" s="105"/>
      <c r="BV153" s="105"/>
      <c r="BW153" s="105"/>
      <c r="BX153" s="105"/>
    </row>
    <row r="154" spans="1:76" s="21" customFormat="1" ht="56" hidden="1" customHeight="1" x14ac:dyDescent="0.25">
      <c r="A154" s="56">
        <v>34</v>
      </c>
      <c r="B154" s="57"/>
      <c r="C154" s="57"/>
      <c r="D154" s="59" t="s">
        <v>234</v>
      </c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1"/>
      <c r="Q154" s="53" t="s">
        <v>257</v>
      </c>
      <c r="R154" s="53"/>
      <c r="S154" s="53"/>
      <c r="T154" s="53"/>
      <c r="U154" s="53"/>
      <c r="V154" s="40" t="s">
        <v>230</v>
      </c>
      <c r="W154" s="41"/>
      <c r="X154" s="41"/>
      <c r="Y154" s="41"/>
      <c r="Z154" s="41"/>
      <c r="AA154" s="41"/>
      <c r="AB154" s="41"/>
      <c r="AC154" s="41"/>
      <c r="AD154" s="41"/>
      <c r="AE154" s="42"/>
      <c r="AF154" s="105"/>
      <c r="AG154" s="105"/>
      <c r="AH154" s="105"/>
      <c r="AI154" s="105"/>
      <c r="AJ154" s="105"/>
      <c r="AK154" s="105">
        <v>0</v>
      </c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>
        <v>0</v>
      </c>
      <c r="BA154" s="105"/>
      <c r="BB154" s="105"/>
      <c r="BC154" s="105"/>
      <c r="BD154" s="105"/>
      <c r="BE154" s="105">
        <f t="shared" si="16"/>
        <v>0</v>
      </c>
      <c r="BF154" s="105"/>
      <c r="BG154" s="105"/>
      <c r="BH154" s="105"/>
      <c r="BI154" s="105"/>
      <c r="BJ154" s="55"/>
      <c r="BK154" s="55"/>
      <c r="BL154" s="55"/>
      <c r="BM154" s="55"/>
      <c r="BN154" s="55"/>
      <c r="BO154" s="55">
        <v>0</v>
      </c>
      <c r="BP154" s="55"/>
      <c r="BQ154" s="55"/>
      <c r="BR154" s="55"/>
      <c r="BS154" s="55"/>
      <c r="BT154" s="55">
        <v>0</v>
      </c>
      <c r="BU154" s="55"/>
      <c r="BV154" s="55"/>
      <c r="BW154" s="55"/>
      <c r="BX154" s="55"/>
    </row>
    <row r="155" spans="1:76" s="21" customFormat="1" ht="28" customHeight="1" x14ac:dyDescent="0.25">
      <c r="A155" s="56">
        <v>10</v>
      </c>
      <c r="B155" s="57"/>
      <c r="C155" s="57"/>
      <c r="D155" s="59" t="s">
        <v>235</v>
      </c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1"/>
      <c r="Q155" s="53" t="s">
        <v>257</v>
      </c>
      <c r="R155" s="53"/>
      <c r="S155" s="53"/>
      <c r="T155" s="53"/>
      <c r="U155" s="53"/>
      <c r="V155" s="40" t="s">
        <v>230</v>
      </c>
      <c r="W155" s="41"/>
      <c r="X155" s="41"/>
      <c r="Y155" s="41"/>
      <c r="Z155" s="41"/>
      <c r="AA155" s="41"/>
      <c r="AB155" s="41"/>
      <c r="AC155" s="41"/>
      <c r="AD155" s="41"/>
      <c r="AE155" s="42"/>
      <c r="AF155" s="105">
        <v>388536</v>
      </c>
      <c r="AG155" s="105"/>
      <c r="AH155" s="105"/>
      <c r="AI155" s="105"/>
      <c r="AJ155" s="105"/>
      <c r="AK155" s="105">
        <v>0</v>
      </c>
      <c r="AL155" s="105"/>
      <c r="AM155" s="105"/>
      <c r="AN155" s="105"/>
      <c r="AO155" s="105"/>
      <c r="AP155" s="105">
        <f>AF155</f>
        <v>388536</v>
      </c>
      <c r="AQ155" s="105"/>
      <c r="AR155" s="105"/>
      <c r="AS155" s="105"/>
      <c r="AT155" s="105"/>
      <c r="AU155" s="105">
        <v>897889</v>
      </c>
      <c r="AV155" s="105"/>
      <c r="AW155" s="105"/>
      <c r="AX155" s="105"/>
      <c r="AY155" s="105"/>
      <c r="AZ155" s="105">
        <v>0</v>
      </c>
      <c r="BA155" s="105"/>
      <c r="BB155" s="105"/>
      <c r="BC155" s="105"/>
      <c r="BD155" s="105"/>
      <c r="BE155" s="105">
        <f t="shared" si="16"/>
        <v>897889</v>
      </c>
      <c r="BF155" s="105"/>
      <c r="BG155" s="105"/>
      <c r="BH155" s="105"/>
      <c r="BI155" s="105"/>
      <c r="BJ155" s="105">
        <f>BG118</f>
        <v>1028865</v>
      </c>
      <c r="BK155" s="105"/>
      <c r="BL155" s="105"/>
      <c r="BM155" s="105"/>
      <c r="BN155" s="105"/>
      <c r="BO155" s="105">
        <v>0</v>
      </c>
      <c r="BP155" s="105"/>
      <c r="BQ155" s="105"/>
      <c r="BR155" s="105"/>
      <c r="BS155" s="105"/>
      <c r="BT155" s="105">
        <f>BJ155</f>
        <v>1028865</v>
      </c>
      <c r="BU155" s="105"/>
      <c r="BV155" s="105"/>
      <c r="BW155" s="105"/>
      <c r="BX155" s="105"/>
    </row>
    <row r="156" spans="1:76" s="21" customFormat="1" ht="28" customHeight="1" x14ac:dyDescent="0.25">
      <c r="A156" s="56">
        <v>11</v>
      </c>
      <c r="B156" s="57"/>
      <c r="C156" s="57"/>
      <c r="D156" s="59" t="s">
        <v>276</v>
      </c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1"/>
      <c r="Q156" s="53" t="s">
        <v>257</v>
      </c>
      <c r="R156" s="53"/>
      <c r="S156" s="53"/>
      <c r="T156" s="53"/>
      <c r="U156" s="53"/>
      <c r="V156" s="40" t="s">
        <v>230</v>
      </c>
      <c r="W156" s="41"/>
      <c r="X156" s="41"/>
      <c r="Y156" s="41"/>
      <c r="Z156" s="41"/>
      <c r="AA156" s="41"/>
      <c r="AB156" s="41"/>
      <c r="AC156" s="41"/>
      <c r="AD156" s="41"/>
      <c r="AE156" s="42"/>
      <c r="AF156" s="105">
        <v>70000</v>
      </c>
      <c r="AG156" s="105"/>
      <c r="AH156" s="105"/>
      <c r="AI156" s="105"/>
      <c r="AJ156" s="105"/>
      <c r="AK156" s="105">
        <v>0</v>
      </c>
      <c r="AL156" s="105"/>
      <c r="AM156" s="105"/>
      <c r="AN156" s="105"/>
      <c r="AO156" s="105"/>
      <c r="AP156" s="105">
        <f>AF156</f>
        <v>70000</v>
      </c>
      <c r="AQ156" s="105"/>
      <c r="AR156" s="105"/>
      <c r="AS156" s="105"/>
      <c r="AT156" s="105"/>
      <c r="AU156" s="105">
        <v>160000</v>
      </c>
      <c r="AV156" s="105"/>
      <c r="AW156" s="105"/>
      <c r="AX156" s="105"/>
      <c r="AY156" s="105"/>
      <c r="AZ156" s="105">
        <v>0</v>
      </c>
      <c r="BA156" s="105"/>
      <c r="BB156" s="105"/>
      <c r="BC156" s="105"/>
      <c r="BD156" s="105"/>
      <c r="BE156" s="105">
        <f t="shared" si="16"/>
        <v>160000</v>
      </c>
      <c r="BF156" s="105"/>
      <c r="BG156" s="105"/>
      <c r="BH156" s="105"/>
      <c r="BI156" s="105"/>
      <c r="BJ156" s="105">
        <f>BE156</f>
        <v>160000</v>
      </c>
      <c r="BK156" s="105"/>
      <c r="BL156" s="105"/>
      <c r="BM156" s="105"/>
      <c r="BN156" s="105"/>
      <c r="BO156" s="105">
        <v>0</v>
      </c>
      <c r="BP156" s="105"/>
      <c r="BQ156" s="105"/>
      <c r="BR156" s="105"/>
      <c r="BS156" s="105"/>
      <c r="BT156" s="105">
        <f>BJ156</f>
        <v>160000</v>
      </c>
      <c r="BU156" s="105"/>
      <c r="BV156" s="105"/>
      <c r="BW156" s="105"/>
      <c r="BX156" s="105"/>
    </row>
    <row r="157" spans="1:76" s="21" customFormat="1" ht="28" customHeight="1" x14ac:dyDescent="0.25">
      <c r="A157" s="56">
        <v>12</v>
      </c>
      <c r="B157" s="57"/>
      <c r="C157" s="57"/>
      <c r="D157" s="59" t="s">
        <v>236</v>
      </c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1"/>
      <c r="Q157" s="53" t="s">
        <v>257</v>
      </c>
      <c r="R157" s="53"/>
      <c r="S157" s="53"/>
      <c r="T157" s="53"/>
      <c r="U157" s="53"/>
      <c r="V157" s="40" t="s">
        <v>230</v>
      </c>
      <c r="W157" s="41"/>
      <c r="X157" s="41"/>
      <c r="Y157" s="41"/>
      <c r="Z157" s="41"/>
      <c r="AA157" s="41"/>
      <c r="AB157" s="41"/>
      <c r="AC157" s="41"/>
      <c r="AD157" s="41"/>
      <c r="AE157" s="42"/>
      <c r="AF157" s="105">
        <v>62000</v>
      </c>
      <c r="AG157" s="105"/>
      <c r="AH157" s="105"/>
      <c r="AI157" s="105"/>
      <c r="AJ157" s="105"/>
      <c r="AK157" s="105">
        <v>0</v>
      </c>
      <c r="AL157" s="105"/>
      <c r="AM157" s="105"/>
      <c r="AN157" s="105"/>
      <c r="AO157" s="105"/>
      <c r="AP157" s="105">
        <f>AF157</f>
        <v>62000</v>
      </c>
      <c r="AQ157" s="105"/>
      <c r="AR157" s="105"/>
      <c r="AS157" s="105"/>
      <c r="AT157" s="105"/>
      <c r="AU157" s="105">
        <v>127748</v>
      </c>
      <c r="AV157" s="105"/>
      <c r="AW157" s="105"/>
      <c r="AX157" s="105"/>
      <c r="AY157" s="105"/>
      <c r="AZ157" s="105">
        <v>0</v>
      </c>
      <c r="BA157" s="105"/>
      <c r="BB157" s="105"/>
      <c r="BC157" s="105"/>
      <c r="BD157" s="105"/>
      <c r="BE157" s="105">
        <f t="shared" si="16"/>
        <v>127748</v>
      </c>
      <c r="BF157" s="105"/>
      <c r="BG157" s="105"/>
      <c r="BH157" s="105"/>
      <c r="BI157" s="105"/>
      <c r="BJ157" s="105">
        <f>130800+49968</f>
        <v>180768</v>
      </c>
      <c r="BK157" s="105"/>
      <c r="BL157" s="105"/>
      <c r="BM157" s="105"/>
      <c r="BN157" s="105"/>
      <c r="BO157" s="105">
        <v>0</v>
      </c>
      <c r="BP157" s="105"/>
      <c r="BQ157" s="105"/>
      <c r="BR157" s="105"/>
      <c r="BS157" s="105"/>
      <c r="BT157" s="105">
        <f>BJ157</f>
        <v>180768</v>
      </c>
      <c r="BU157" s="105"/>
      <c r="BV157" s="105"/>
      <c r="BW157" s="105"/>
      <c r="BX157" s="105"/>
    </row>
    <row r="158" spans="1:76" s="21" customFormat="1" ht="28" customHeight="1" x14ac:dyDescent="0.25">
      <c r="A158" s="56">
        <v>13</v>
      </c>
      <c r="B158" s="57"/>
      <c r="C158" s="58"/>
      <c r="D158" s="59" t="s">
        <v>320</v>
      </c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1"/>
      <c r="Q158" s="40" t="s">
        <v>257</v>
      </c>
      <c r="R158" s="41"/>
      <c r="S158" s="41"/>
      <c r="T158" s="41"/>
      <c r="U158" s="42"/>
      <c r="V158" s="40" t="s">
        <v>230</v>
      </c>
      <c r="W158" s="41"/>
      <c r="X158" s="41"/>
      <c r="Y158" s="41"/>
      <c r="Z158" s="41"/>
      <c r="AA158" s="41"/>
      <c r="AB158" s="41"/>
      <c r="AC158" s="41"/>
      <c r="AD158" s="41"/>
      <c r="AE158" s="42"/>
      <c r="AF158" s="37">
        <v>0</v>
      </c>
      <c r="AG158" s="38"/>
      <c r="AH158" s="38"/>
      <c r="AI158" s="38"/>
      <c r="AJ158" s="39"/>
      <c r="AK158" s="37">
        <v>55626</v>
      </c>
      <c r="AL158" s="38"/>
      <c r="AM158" s="38"/>
      <c r="AN158" s="39"/>
      <c r="AO158" s="33"/>
      <c r="AP158" s="37">
        <f>AK158</f>
        <v>55626</v>
      </c>
      <c r="AQ158" s="38"/>
      <c r="AR158" s="38"/>
      <c r="AS158" s="38"/>
      <c r="AT158" s="39"/>
      <c r="AU158" s="37">
        <v>0</v>
      </c>
      <c r="AV158" s="38"/>
      <c r="AW158" s="38"/>
      <c r="AX158" s="38"/>
      <c r="AY158" s="39"/>
      <c r="AZ158" s="37">
        <v>0</v>
      </c>
      <c r="BA158" s="38"/>
      <c r="BB158" s="38"/>
      <c r="BC158" s="38"/>
      <c r="BD158" s="39"/>
      <c r="BE158" s="55">
        <f t="shared" si="16"/>
        <v>0</v>
      </c>
      <c r="BF158" s="55"/>
      <c r="BG158" s="55"/>
      <c r="BH158" s="55"/>
      <c r="BI158" s="55"/>
      <c r="BJ158" s="37">
        <v>0</v>
      </c>
      <c r="BK158" s="38"/>
      <c r="BL158" s="38"/>
      <c r="BM158" s="38"/>
      <c r="BN158" s="39"/>
      <c r="BO158" s="37">
        <v>0</v>
      </c>
      <c r="BP158" s="38"/>
      <c r="BQ158" s="38"/>
      <c r="BR158" s="38"/>
      <c r="BS158" s="39"/>
      <c r="BT158" s="37">
        <v>0</v>
      </c>
      <c r="BU158" s="38"/>
      <c r="BV158" s="38"/>
      <c r="BW158" s="38"/>
      <c r="BX158" s="39"/>
    </row>
    <row r="159" spans="1:76" s="21" customFormat="1" ht="28" customHeight="1" x14ac:dyDescent="0.25">
      <c r="A159" s="56">
        <v>14</v>
      </c>
      <c r="B159" s="57"/>
      <c r="C159" s="58"/>
      <c r="D159" s="59" t="s">
        <v>321</v>
      </c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1"/>
      <c r="Q159" s="40" t="s">
        <v>322</v>
      </c>
      <c r="R159" s="41"/>
      <c r="S159" s="41"/>
      <c r="T159" s="41"/>
      <c r="U159" s="42"/>
      <c r="V159" s="40" t="s">
        <v>230</v>
      </c>
      <c r="W159" s="41"/>
      <c r="X159" s="41"/>
      <c r="Y159" s="41"/>
      <c r="Z159" s="41"/>
      <c r="AA159" s="41"/>
      <c r="AB159" s="41"/>
      <c r="AC159" s="41"/>
      <c r="AD159" s="41"/>
      <c r="AE159" s="42"/>
      <c r="AF159" s="37">
        <v>0</v>
      </c>
      <c r="AG159" s="38"/>
      <c r="AH159" s="38"/>
      <c r="AI159" s="38"/>
      <c r="AJ159" s="39"/>
      <c r="AK159" s="37">
        <v>1</v>
      </c>
      <c r="AL159" s="38"/>
      <c r="AM159" s="38"/>
      <c r="AN159" s="39"/>
      <c r="AO159" s="33"/>
      <c r="AP159" s="37">
        <f>AK159</f>
        <v>1</v>
      </c>
      <c r="AQ159" s="38"/>
      <c r="AR159" s="38"/>
      <c r="AS159" s="38"/>
      <c r="AT159" s="39"/>
      <c r="AU159" s="37">
        <v>0</v>
      </c>
      <c r="AV159" s="38"/>
      <c r="AW159" s="38"/>
      <c r="AX159" s="38"/>
      <c r="AY159" s="39"/>
      <c r="AZ159" s="37">
        <v>0</v>
      </c>
      <c r="BA159" s="38"/>
      <c r="BB159" s="38"/>
      <c r="BC159" s="38"/>
      <c r="BD159" s="39"/>
      <c r="BE159" s="55">
        <f t="shared" si="16"/>
        <v>0</v>
      </c>
      <c r="BF159" s="55"/>
      <c r="BG159" s="55"/>
      <c r="BH159" s="55"/>
      <c r="BI159" s="55"/>
      <c r="BJ159" s="37">
        <v>0</v>
      </c>
      <c r="BK159" s="38"/>
      <c r="BL159" s="38"/>
      <c r="BM159" s="38"/>
      <c r="BN159" s="39"/>
      <c r="BO159" s="37">
        <v>0</v>
      </c>
      <c r="BP159" s="38"/>
      <c r="BQ159" s="38"/>
      <c r="BR159" s="38"/>
      <c r="BS159" s="39"/>
      <c r="BT159" s="37">
        <v>0</v>
      </c>
      <c r="BU159" s="38"/>
      <c r="BV159" s="38"/>
      <c r="BW159" s="38"/>
      <c r="BX159" s="39"/>
    </row>
    <row r="160" spans="1:76" s="22" customFormat="1" ht="15" customHeight="1" x14ac:dyDescent="0.25">
      <c r="A160" s="103">
        <v>0</v>
      </c>
      <c r="B160" s="104"/>
      <c r="C160" s="104"/>
      <c r="D160" s="109" t="s">
        <v>196</v>
      </c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1"/>
      <c r="Q160" s="63"/>
      <c r="R160" s="63"/>
      <c r="S160" s="63"/>
      <c r="T160" s="63"/>
      <c r="U160" s="63"/>
      <c r="V160" s="85"/>
      <c r="W160" s="86"/>
      <c r="X160" s="86"/>
      <c r="Y160" s="86"/>
      <c r="Z160" s="86"/>
      <c r="AA160" s="86"/>
      <c r="AB160" s="86"/>
      <c r="AC160" s="86"/>
      <c r="AD160" s="86"/>
      <c r="AE160" s="8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55"/>
      <c r="BF160" s="55"/>
      <c r="BG160" s="55"/>
      <c r="BH160" s="55"/>
      <c r="BI160" s="55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</row>
    <row r="161" spans="1:76" s="21" customFormat="1" ht="28" customHeight="1" x14ac:dyDescent="0.25">
      <c r="A161" s="56">
        <v>15</v>
      </c>
      <c r="B161" s="57"/>
      <c r="C161" s="57"/>
      <c r="D161" s="59" t="s">
        <v>237</v>
      </c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1"/>
      <c r="Q161" s="53" t="s">
        <v>197</v>
      </c>
      <c r="R161" s="53"/>
      <c r="S161" s="53"/>
      <c r="T161" s="53"/>
      <c r="U161" s="53"/>
      <c r="V161" s="40" t="s">
        <v>238</v>
      </c>
      <c r="W161" s="41"/>
      <c r="X161" s="41"/>
      <c r="Y161" s="41"/>
      <c r="Z161" s="41"/>
      <c r="AA161" s="41"/>
      <c r="AB161" s="41"/>
      <c r="AC161" s="41"/>
      <c r="AD161" s="41"/>
      <c r="AE161" s="42"/>
      <c r="AF161" s="105">
        <v>198</v>
      </c>
      <c r="AG161" s="105"/>
      <c r="AH161" s="105"/>
      <c r="AI161" s="105"/>
      <c r="AJ161" s="105"/>
      <c r="AK161" s="105">
        <v>0</v>
      </c>
      <c r="AL161" s="105"/>
      <c r="AM161" s="105"/>
      <c r="AN161" s="105"/>
      <c r="AO161" s="105"/>
      <c r="AP161" s="105">
        <f t="shared" ref="AP161:AP166" si="17">AF161</f>
        <v>198</v>
      </c>
      <c r="AQ161" s="105"/>
      <c r="AR161" s="105"/>
      <c r="AS161" s="105"/>
      <c r="AT161" s="105"/>
      <c r="AU161" s="105">
        <v>75</v>
      </c>
      <c r="AV161" s="105"/>
      <c r="AW161" s="105"/>
      <c r="AX161" s="105"/>
      <c r="AY161" s="105"/>
      <c r="AZ161" s="105">
        <v>0</v>
      </c>
      <c r="BA161" s="105"/>
      <c r="BB161" s="105"/>
      <c r="BC161" s="105"/>
      <c r="BD161" s="105"/>
      <c r="BE161" s="55">
        <f t="shared" si="16"/>
        <v>75</v>
      </c>
      <c r="BF161" s="55"/>
      <c r="BG161" s="55"/>
      <c r="BH161" s="55"/>
      <c r="BI161" s="55"/>
      <c r="BJ161" s="55">
        <v>78</v>
      </c>
      <c r="BK161" s="55"/>
      <c r="BL161" s="55"/>
      <c r="BM161" s="55"/>
      <c r="BN161" s="55"/>
      <c r="BO161" s="55">
        <v>0</v>
      </c>
      <c r="BP161" s="55"/>
      <c r="BQ161" s="55"/>
      <c r="BR161" s="55"/>
      <c r="BS161" s="55"/>
      <c r="BT161" s="55">
        <f>BJ161</f>
        <v>78</v>
      </c>
      <c r="BU161" s="55"/>
      <c r="BV161" s="55"/>
      <c r="BW161" s="55"/>
      <c r="BX161" s="55"/>
    </row>
    <row r="162" spans="1:76" s="21" customFormat="1" ht="28" customHeight="1" x14ac:dyDescent="0.25">
      <c r="A162" s="56">
        <v>16</v>
      </c>
      <c r="B162" s="57"/>
      <c r="C162" s="57"/>
      <c r="D162" s="59" t="s">
        <v>239</v>
      </c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1"/>
      <c r="Q162" s="53" t="s">
        <v>197</v>
      </c>
      <c r="R162" s="53"/>
      <c r="S162" s="53"/>
      <c r="T162" s="53"/>
      <c r="U162" s="53"/>
      <c r="V162" s="40" t="s">
        <v>240</v>
      </c>
      <c r="W162" s="41"/>
      <c r="X162" s="41"/>
      <c r="Y162" s="41"/>
      <c r="Z162" s="41"/>
      <c r="AA162" s="41"/>
      <c r="AB162" s="41"/>
      <c r="AC162" s="41"/>
      <c r="AD162" s="41"/>
      <c r="AE162" s="42"/>
      <c r="AF162" s="105">
        <v>15922</v>
      </c>
      <c r="AG162" s="105"/>
      <c r="AH162" s="105"/>
      <c r="AI162" s="105"/>
      <c r="AJ162" s="105"/>
      <c r="AK162" s="105">
        <v>0</v>
      </c>
      <c r="AL162" s="105"/>
      <c r="AM162" s="105"/>
      <c r="AN162" s="105"/>
      <c r="AO162" s="105"/>
      <c r="AP162" s="105">
        <f t="shared" si="17"/>
        <v>15922</v>
      </c>
      <c r="AQ162" s="105"/>
      <c r="AR162" s="105"/>
      <c r="AS162" s="105"/>
      <c r="AT162" s="105"/>
      <c r="AU162" s="105">
        <v>6700</v>
      </c>
      <c r="AV162" s="105"/>
      <c r="AW162" s="105"/>
      <c r="AX162" s="105"/>
      <c r="AY162" s="105"/>
      <c r="AZ162" s="105">
        <v>0</v>
      </c>
      <c r="BA162" s="105"/>
      <c r="BB162" s="105"/>
      <c r="BC162" s="105"/>
      <c r="BD162" s="105"/>
      <c r="BE162" s="105">
        <f t="shared" si="16"/>
        <v>6700</v>
      </c>
      <c r="BF162" s="105"/>
      <c r="BG162" s="105"/>
      <c r="BH162" s="105"/>
      <c r="BI162" s="105"/>
      <c r="BJ162" s="105">
        <v>6800</v>
      </c>
      <c r="BK162" s="105"/>
      <c r="BL162" s="105"/>
      <c r="BM162" s="105"/>
      <c r="BN162" s="105"/>
      <c r="BO162" s="105">
        <v>0</v>
      </c>
      <c r="BP162" s="105"/>
      <c r="BQ162" s="105"/>
      <c r="BR162" s="105"/>
      <c r="BS162" s="105"/>
      <c r="BT162" s="105">
        <f>BJ162</f>
        <v>6800</v>
      </c>
      <c r="BU162" s="105"/>
      <c r="BV162" s="105"/>
      <c r="BW162" s="105"/>
      <c r="BX162" s="105"/>
    </row>
    <row r="163" spans="1:76" s="21" customFormat="1" ht="28" customHeight="1" x14ac:dyDescent="0.25">
      <c r="A163" s="56">
        <v>17</v>
      </c>
      <c r="B163" s="57"/>
      <c r="C163" s="57"/>
      <c r="D163" s="59" t="s">
        <v>241</v>
      </c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1"/>
      <c r="Q163" s="53" t="s">
        <v>197</v>
      </c>
      <c r="R163" s="53"/>
      <c r="S163" s="53"/>
      <c r="T163" s="53"/>
      <c r="U163" s="53"/>
      <c r="V163" s="40" t="s">
        <v>238</v>
      </c>
      <c r="W163" s="41"/>
      <c r="X163" s="41"/>
      <c r="Y163" s="41"/>
      <c r="Z163" s="41"/>
      <c r="AA163" s="41"/>
      <c r="AB163" s="41"/>
      <c r="AC163" s="41"/>
      <c r="AD163" s="41"/>
      <c r="AE163" s="42"/>
      <c r="AF163" s="105">
        <v>48</v>
      </c>
      <c r="AG163" s="105"/>
      <c r="AH163" s="105"/>
      <c r="AI163" s="105"/>
      <c r="AJ163" s="105"/>
      <c r="AK163" s="105">
        <v>0</v>
      </c>
      <c r="AL163" s="105"/>
      <c r="AM163" s="105"/>
      <c r="AN163" s="105"/>
      <c r="AO163" s="105"/>
      <c r="AP163" s="105">
        <f t="shared" si="17"/>
        <v>48</v>
      </c>
      <c r="AQ163" s="105"/>
      <c r="AR163" s="105"/>
      <c r="AS163" s="105"/>
      <c r="AT163" s="105"/>
      <c r="AU163" s="105">
        <v>50</v>
      </c>
      <c r="AV163" s="105"/>
      <c r="AW163" s="105"/>
      <c r="AX163" s="105"/>
      <c r="AY163" s="105"/>
      <c r="AZ163" s="105">
        <v>0</v>
      </c>
      <c r="BA163" s="105"/>
      <c r="BB163" s="105"/>
      <c r="BC163" s="105"/>
      <c r="BD163" s="105"/>
      <c r="BE163" s="105">
        <f t="shared" si="16"/>
        <v>50</v>
      </c>
      <c r="BF163" s="105"/>
      <c r="BG163" s="105"/>
      <c r="BH163" s="105"/>
      <c r="BI163" s="105"/>
      <c r="BJ163" s="118">
        <v>33</v>
      </c>
      <c r="BK163" s="118"/>
      <c r="BL163" s="118"/>
      <c r="BM163" s="118"/>
      <c r="BN163" s="118"/>
      <c r="BO163" s="55">
        <v>0</v>
      </c>
      <c r="BP163" s="55"/>
      <c r="BQ163" s="55"/>
      <c r="BR163" s="55"/>
      <c r="BS163" s="55"/>
      <c r="BT163" s="118">
        <f>BJ163</f>
        <v>33</v>
      </c>
      <c r="BU163" s="118"/>
      <c r="BV163" s="118"/>
      <c r="BW163" s="118"/>
      <c r="BX163" s="118"/>
    </row>
    <row r="164" spans="1:76" s="21" customFormat="1" ht="30" customHeight="1" x14ac:dyDescent="0.25">
      <c r="A164" s="56">
        <v>18</v>
      </c>
      <c r="B164" s="57"/>
      <c r="C164" s="57"/>
      <c r="D164" s="59" t="s">
        <v>242</v>
      </c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1"/>
      <c r="Q164" s="53" t="s">
        <v>243</v>
      </c>
      <c r="R164" s="53"/>
      <c r="S164" s="53"/>
      <c r="T164" s="53"/>
      <c r="U164" s="53"/>
      <c r="V164" s="40" t="s">
        <v>240</v>
      </c>
      <c r="W164" s="41"/>
      <c r="X164" s="41"/>
      <c r="Y164" s="41"/>
      <c r="Z164" s="41"/>
      <c r="AA164" s="41"/>
      <c r="AB164" s="41"/>
      <c r="AC164" s="41"/>
      <c r="AD164" s="41"/>
      <c r="AE164" s="42"/>
      <c r="AF164" s="105">
        <v>10000</v>
      </c>
      <c r="AG164" s="105"/>
      <c r="AH164" s="105"/>
      <c r="AI164" s="105"/>
      <c r="AJ164" s="105"/>
      <c r="AK164" s="105">
        <v>0</v>
      </c>
      <c r="AL164" s="105"/>
      <c r="AM164" s="105"/>
      <c r="AN164" s="105"/>
      <c r="AO164" s="105"/>
      <c r="AP164" s="105">
        <f t="shared" si="17"/>
        <v>10000</v>
      </c>
      <c r="AQ164" s="105"/>
      <c r="AR164" s="105"/>
      <c r="AS164" s="105"/>
      <c r="AT164" s="105"/>
      <c r="AU164" s="105">
        <v>10000</v>
      </c>
      <c r="AV164" s="105"/>
      <c r="AW164" s="105"/>
      <c r="AX164" s="105"/>
      <c r="AY164" s="105"/>
      <c r="AZ164" s="105">
        <v>0</v>
      </c>
      <c r="BA164" s="105"/>
      <c r="BB164" s="105"/>
      <c r="BC164" s="105"/>
      <c r="BD164" s="105"/>
      <c r="BE164" s="105">
        <f t="shared" si="16"/>
        <v>10000</v>
      </c>
      <c r="BF164" s="105"/>
      <c r="BG164" s="105"/>
      <c r="BH164" s="105"/>
      <c r="BI164" s="105"/>
      <c r="BJ164" s="117">
        <v>5000</v>
      </c>
      <c r="BK164" s="117"/>
      <c r="BL164" s="117"/>
      <c r="BM164" s="117"/>
      <c r="BN164" s="117"/>
      <c r="BO164" s="105">
        <v>0</v>
      </c>
      <c r="BP164" s="105"/>
      <c r="BQ164" s="105"/>
      <c r="BR164" s="105"/>
      <c r="BS164" s="105"/>
      <c r="BT164" s="117">
        <f>BJ164</f>
        <v>5000</v>
      </c>
      <c r="BU164" s="117"/>
      <c r="BV164" s="117"/>
      <c r="BW164" s="117"/>
      <c r="BX164" s="117"/>
    </row>
    <row r="165" spans="1:76" s="21" customFormat="1" ht="28" customHeight="1" x14ac:dyDescent="0.25">
      <c r="A165" s="56">
        <v>19</v>
      </c>
      <c r="B165" s="57"/>
      <c r="C165" s="57"/>
      <c r="D165" s="59" t="s">
        <v>270</v>
      </c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1"/>
      <c r="Q165" s="53" t="s">
        <v>190</v>
      </c>
      <c r="R165" s="53"/>
      <c r="S165" s="53"/>
      <c r="T165" s="53"/>
      <c r="U165" s="53"/>
      <c r="V165" s="40" t="s">
        <v>238</v>
      </c>
      <c r="W165" s="41"/>
      <c r="X165" s="41"/>
      <c r="Y165" s="41"/>
      <c r="Z165" s="41"/>
      <c r="AA165" s="41"/>
      <c r="AB165" s="41"/>
      <c r="AC165" s="41"/>
      <c r="AD165" s="41"/>
      <c r="AE165" s="42"/>
      <c r="AF165" s="105">
        <v>18</v>
      </c>
      <c r="AG165" s="105"/>
      <c r="AH165" s="105"/>
      <c r="AI165" s="105"/>
      <c r="AJ165" s="105"/>
      <c r="AK165" s="105">
        <v>0</v>
      </c>
      <c r="AL165" s="105"/>
      <c r="AM165" s="105"/>
      <c r="AN165" s="105"/>
      <c r="AO165" s="105"/>
      <c r="AP165" s="105">
        <f t="shared" si="17"/>
        <v>18</v>
      </c>
      <c r="AQ165" s="105"/>
      <c r="AR165" s="105"/>
      <c r="AS165" s="105"/>
      <c r="AT165" s="105"/>
      <c r="AU165" s="105">
        <v>20</v>
      </c>
      <c r="AV165" s="105"/>
      <c r="AW165" s="105"/>
      <c r="AX165" s="105"/>
      <c r="AY165" s="105"/>
      <c r="AZ165" s="105">
        <v>0</v>
      </c>
      <c r="BA165" s="105"/>
      <c r="BB165" s="105"/>
      <c r="BC165" s="105"/>
      <c r="BD165" s="105"/>
      <c r="BE165" s="105">
        <f t="shared" si="16"/>
        <v>20</v>
      </c>
      <c r="BF165" s="105"/>
      <c r="BG165" s="105"/>
      <c r="BH165" s="105"/>
      <c r="BI165" s="105"/>
      <c r="BJ165" s="55">
        <v>20</v>
      </c>
      <c r="BK165" s="55"/>
      <c r="BL165" s="55"/>
      <c r="BM165" s="55"/>
      <c r="BN165" s="55"/>
      <c r="BO165" s="55">
        <v>0</v>
      </c>
      <c r="BP165" s="55"/>
      <c r="BQ165" s="55"/>
      <c r="BR165" s="55"/>
      <c r="BS165" s="55"/>
      <c r="BT165" s="55">
        <v>20</v>
      </c>
      <c r="BU165" s="55"/>
      <c r="BV165" s="55"/>
      <c r="BW165" s="55"/>
      <c r="BX165" s="55"/>
    </row>
    <row r="166" spans="1:76" s="21" customFormat="1" ht="28" customHeight="1" x14ac:dyDescent="0.25">
      <c r="A166" s="56">
        <v>20</v>
      </c>
      <c r="B166" s="57"/>
      <c r="C166" s="57"/>
      <c r="D166" s="59" t="s">
        <v>273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1"/>
      <c r="Q166" s="53" t="s">
        <v>243</v>
      </c>
      <c r="R166" s="53"/>
      <c r="S166" s="53"/>
      <c r="T166" s="53"/>
      <c r="U166" s="53"/>
      <c r="V166" s="40" t="s">
        <v>244</v>
      </c>
      <c r="W166" s="41"/>
      <c r="X166" s="41"/>
      <c r="Y166" s="41"/>
      <c r="Z166" s="41"/>
      <c r="AA166" s="41"/>
      <c r="AB166" s="41"/>
      <c r="AC166" s="41"/>
      <c r="AD166" s="41"/>
      <c r="AE166" s="42"/>
      <c r="AF166" s="105">
        <v>48000</v>
      </c>
      <c r="AG166" s="105"/>
      <c r="AH166" s="105"/>
      <c r="AI166" s="105"/>
      <c r="AJ166" s="105"/>
      <c r="AK166" s="105">
        <v>0</v>
      </c>
      <c r="AL166" s="105"/>
      <c r="AM166" s="105"/>
      <c r="AN166" s="105"/>
      <c r="AO166" s="105"/>
      <c r="AP166" s="105">
        <f t="shared" si="17"/>
        <v>48000</v>
      </c>
      <c r="AQ166" s="105"/>
      <c r="AR166" s="105"/>
      <c r="AS166" s="105"/>
      <c r="AT166" s="105"/>
      <c r="AU166" s="105">
        <v>54000</v>
      </c>
      <c r="AV166" s="105"/>
      <c r="AW166" s="105"/>
      <c r="AX166" s="105"/>
      <c r="AY166" s="105"/>
      <c r="AZ166" s="105">
        <v>0</v>
      </c>
      <c r="BA166" s="105"/>
      <c r="BB166" s="105"/>
      <c r="BC166" s="105"/>
      <c r="BD166" s="105"/>
      <c r="BE166" s="105">
        <f t="shared" si="16"/>
        <v>54000</v>
      </c>
      <c r="BF166" s="105"/>
      <c r="BG166" s="105"/>
      <c r="BH166" s="105"/>
      <c r="BI166" s="105"/>
      <c r="BJ166" s="105">
        <v>54000</v>
      </c>
      <c r="BK166" s="105"/>
      <c r="BL166" s="105"/>
      <c r="BM166" s="105"/>
      <c r="BN166" s="105"/>
      <c r="BO166" s="55">
        <v>0</v>
      </c>
      <c r="BP166" s="55"/>
      <c r="BQ166" s="55"/>
      <c r="BR166" s="55"/>
      <c r="BS166" s="55"/>
      <c r="BT166" s="105">
        <f>BJ166</f>
        <v>54000</v>
      </c>
      <c r="BU166" s="105"/>
      <c r="BV166" s="105"/>
      <c r="BW166" s="105"/>
      <c r="BX166" s="105"/>
    </row>
    <row r="167" spans="1:76" s="21" customFormat="1" ht="15" hidden="1" customHeight="1" x14ac:dyDescent="0.25">
      <c r="A167" s="56">
        <v>23</v>
      </c>
      <c r="B167" s="57"/>
      <c r="C167" s="57"/>
      <c r="D167" s="59" t="s">
        <v>245</v>
      </c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1"/>
      <c r="Q167" s="53" t="s">
        <v>197</v>
      </c>
      <c r="R167" s="53"/>
      <c r="S167" s="53"/>
      <c r="T167" s="53"/>
      <c r="U167" s="53"/>
      <c r="V167" s="40" t="s">
        <v>246</v>
      </c>
      <c r="W167" s="41"/>
      <c r="X167" s="41"/>
      <c r="Y167" s="41"/>
      <c r="Z167" s="41"/>
      <c r="AA167" s="41"/>
      <c r="AB167" s="41"/>
      <c r="AC167" s="41"/>
      <c r="AD167" s="41"/>
      <c r="AE167" s="42"/>
      <c r="AF167" s="105"/>
      <c r="AG167" s="105"/>
      <c r="AH167" s="105"/>
      <c r="AI167" s="105"/>
      <c r="AJ167" s="105"/>
      <c r="AK167" s="105">
        <v>0</v>
      </c>
      <c r="AL167" s="105"/>
      <c r="AM167" s="105"/>
      <c r="AN167" s="105"/>
      <c r="AO167" s="105"/>
      <c r="AP167" s="105">
        <v>0</v>
      </c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>
        <v>0</v>
      </c>
      <c r="BA167" s="105"/>
      <c r="BB167" s="105"/>
      <c r="BC167" s="105"/>
      <c r="BD167" s="105"/>
      <c r="BE167" s="105">
        <f t="shared" si="16"/>
        <v>0</v>
      </c>
      <c r="BF167" s="105"/>
      <c r="BG167" s="105"/>
      <c r="BH167" s="105"/>
      <c r="BI167" s="105"/>
      <c r="BJ167" s="55"/>
      <c r="BK167" s="55"/>
      <c r="BL167" s="55"/>
      <c r="BM167" s="55"/>
      <c r="BN167" s="55"/>
      <c r="BO167" s="55">
        <v>0</v>
      </c>
      <c r="BP167" s="55"/>
      <c r="BQ167" s="55"/>
      <c r="BR167" s="55"/>
      <c r="BS167" s="55"/>
      <c r="BT167" s="55">
        <v>0</v>
      </c>
      <c r="BU167" s="55"/>
      <c r="BV167" s="55"/>
      <c r="BW167" s="55"/>
      <c r="BX167" s="55"/>
    </row>
    <row r="168" spans="1:76" s="21" customFormat="1" ht="30" customHeight="1" x14ac:dyDescent="0.25">
      <c r="A168" s="56">
        <v>21</v>
      </c>
      <c r="B168" s="57"/>
      <c r="C168" s="57"/>
      <c r="D168" s="59" t="s">
        <v>277</v>
      </c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1"/>
      <c r="Q168" s="53" t="s">
        <v>243</v>
      </c>
      <c r="R168" s="53"/>
      <c r="S168" s="53"/>
      <c r="T168" s="53"/>
      <c r="U168" s="53"/>
      <c r="V168" s="40" t="s">
        <v>230</v>
      </c>
      <c r="W168" s="41"/>
      <c r="X168" s="41"/>
      <c r="Y168" s="41"/>
      <c r="Z168" s="41"/>
      <c r="AA168" s="41"/>
      <c r="AB168" s="41"/>
      <c r="AC168" s="41"/>
      <c r="AD168" s="41"/>
      <c r="AE168" s="42"/>
      <c r="AF168" s="105">
        <v>14</v>
      </c>
      <c r="AG168" s="105"/>
      <c r="AH168" s="105"/>
      <c r="AI168" s="105"/>
      <c r="AJ168" s="105"/>
      <c r="AK168" s="105">
        <v>0</v>
      </c>
      <c r="AL168" s="105"/>
      <c r="AM168" s="105"/>
      <c r="AN168" s="105"/>
      <c r="AO168" s="105"/>
      <c r="AP168" s="105">
        <f>AF168</f>
        <v>14</v>
      </c>
      <c r="AQ168" s="105"/>
      <c r="AR168" s="105"/>
      <c r="AS168" s="105"/>
      <c r="AT168" s="105"/>
      <c r="AU168" s="105">
        <v>20</v>
      </c>
      <c r="AV168" s="105"/>
      <c r="AW168" s="105"/>
      <c r="AX168" s="105"/>
      <c r="AY168" s="105"/>
      <c r="AZ168" s="105">
        <v>0</v>
      </c>
      <c r="BA168" s="105"/>
      <c r="BB168" s="105"/>
      <c r="BC168" s="105"/>
      <c r="BD168" s="105"/>
      <c r="BE168" s="105">
        <f t="shared" si="16"/>
        <v>20</v>
      </c>
      <c r="BF168" s="105"/>
      <c r="BG168" s="105"/>
      <c r="BH168" s="105"/>
      <c r="BI168" s="105"/>
      <c r="BJ168" s="55">
        <v>20</v>
      </c>
      <c r="BK168" s="55"/>
      <c r="BL168" s="55"/>
      <c r="BM168" s="55"/>
      <c r="BN168" s="55"/>
      <c r="BO168" s="55">
        <v>0</v>
      </c>
      <c r="BP168" s="55"/>
      <c r="BQ168" s="55"/>
      <c r="BR168" s="55"/>
      <c r="BS168" s="55"/>
      <c r="BT168" s="55">
        <f>BJ168</f>
        <v>20</v>
      </c>
      <c r="BU168" s="55"/>
      <c r="BV168" s="55"/>
      <c r="BW168" s="55"/>
      <c r="BX168" s="55"/>
    </row>
    <row r="169" spans="1:76" s="21" customFormat="1" ht="32" hidden="1" customHeight="1" x14ac:dyDescent="0.25">
      <c r="A169" s="56">
        <v>25</v>
      </c>
      <c r="B169" s="57"/>
      <c r="C169" s="57"/>
      <c r="D169" s="59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1"/>
      <c r="Q169" s="53"/>
      <c r="R169" s="53"/>
      <c r="S169" s="53"/>
      <c r="T169" s="53"/>
      <c r="U169" s="53"/>
      <c r="V169" s="40"/>
      <c r="W169" s="41"/>
      <c r="X169" s="41"/>
      <c r="Y169" s="41"/>
      <c r="Z169" s="41"/>
      <c r="AA169" s="41"/>
      <c r="AB169" s="41"/>
      <c r="AC169" s="41"/>
      <c r="AD169" s="41"/>
      <c r="AE169" s="42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>
        <f t="shared" si="16"/>
        <v>0</v>
      </c>
      <c r="BF169" s="105"/>
      <c r="BG169" s="105"/>
      <c r="BH169" s="105"/>
      <c r="BI169" s="10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</row>
    <row r="170" spans="1:76" s="22" customFormat="1" ht="15" customHeight="1" x14ac:dyDescent="0.25">
      <c r="A170" s="103">
        <v>0</v>
      </c>
      <c r="B170" s="104"/>
      <c r="C170" s="104"/>
      <c r="D170" s="109" t="s">
        <v>198</v>
      </c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1"/>
      <c r="Q170" s="63"/>
      <c r="R170" s="63"/>
      <c r="S170" s="63"/>
      <c r="T170" s="63"/>
      <c r="U170" s="63"/>
      <c r="V170" s="82"/>
      <c r="W170" s="83"/>
      <c r="X170" s="83"/>
      <c r="Y170" s="83"/>
      <c r="Z170" s="83"/>
      <c r="AA170" s="83"/>
      <c r="AB170" s="83"/>
      <c r="AC170" s="83"/>
      <c r="AD170" s="83"/>
      <c r="AE170" s="84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105"/>
      <c r="BF170" s="105"/>
      <c r="BG170" s="105"/>
      <c r="BH170" s="105"/>
      <c r="BI170" s="105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</row>
    <row r="171" spans="1:76" s="21" customFormat="1" ht="28" customHeight="1" x14ac:dyDescent="0.25">
      <c r="A171" s="56">
        <v>22</v>
      </c>
      <c r="B171" s="57"/>
      <c r="C171" s="57"/>
      <c r="D171" s="59" t="s">
        <v>266</v>
      </c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1"/>
      <c r="Q171" s="53" t="s">
        <v>257</v>
      </c>
      <c r="R171" s="53"/>
      <c r="S171" s="53"/>
      <c r="T171" s="53"/>
      <c r="U171" s="53"/>
      <c r="V171" s="40" t="s">
        <v>199</v>
      </c>
      <c r="W171" s="41"/>
      <c r="X171" s="41"/>
      <c r="Y171" s="41"/>
      <c r="Z171" s="41"/>
      <c r="AA171" s="41"/>
      <c r="AB171" s="41"/>
      <c r="AC171" s="41"/>
      <c r="AD171" s="41"/>
      <c r="AE171" s="42"/>
      <c r="AF171" s="105">
        <v>229</v>
      </c>
      <c r="AG171" s="105"/>
      <c r="AH171" s="105"/>
      <c r="AI171" s="105"/>
      <c r="AJ171" s="105"/>
      <c r="AK171" s="105">
        <v>0</v>
      </c>
      <c r="AL171" s="105"/>
      <c r="AM171" s="105"/>
      <c r="AN171" s="105"/>
      <c r="AO171" s="105"/>
      <c r="AP171" s="105">
        <f>AF171</f>
        <v>229</v>
      </c>
      <c r="AQ171" s="105"/>
      <c r="AR171" s="105"/>
      <c r="AS171" s="105"/>
      <c r="AT171" s="105"/>
      <c r="AU171" s="105">
        <v>625</v>
      </c>
      <c r="AV171" s="105"/>
      <c r="AW171" s="105"/>
      <c r="AX171" s="105"/>
      <c r="AY171" s="105"/>
      <c r="AZ171" s="105">
        <v>0</v>
      </c>
      <c r="BA171" s="105"/>
      <c r="BB171" s="105"/>
      <c r="BC171" s="105"/>
      <c r="BD171" s="105"/>
      <c r="BE171" s="105">
        <f t="shared" si="16"/>
        <v>625</v>
      </c>
      <c r="BF171" s="105"/>
      <c r="BG171" s="105"/>
      <c r="BH171" s="105"/>
      <c r="BI171" s="105"/>
      <c r="BJ171" s="105">
        <f>BJ151/BJ162</f>
        <v>479.16176470588238</v>
      </c>
      <c r="BK171" s="105"/>
      <c r="BL171" s="105"/>
      <c r="BM171" s="105"/>
      <c r="BN171" s="105"/>
      <c r="BO171" s="105">
        <v>0</v>
      </c>
      <c r="BP171" s="105"/>
      <c r="BQ171" s="105"/>
      <c r="BR171" s="105"/>
      <c r="BS171" s="105"/>
      <c r="BT171" s="105">
        <f>BJ171</f>
        <v>479.16176470588238</v>
      </c>
      <c r="BU171" s="105"/>
      <c r="BV171" s="105"/>
      <c r="BW171" s="105"/>
      <c r="BX171" s="105"/>
    </row>
    <row r="172" spans="1:76" s="21" customFormat="1" ht="30.5" customHeight="1" x14ac:dyDescent="0.25">
      <c r="A172" s="56">
        <v>23</v>
      </c>
      <c r="B172" s="57"/>
      <c r="C172" s="57"/>
      <c r="D172" s="59" t="s">
        <v>271</v>
      </c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1"/>
      <c r="Q172" s="53" t="s">
        <v>257</v>
      </c>
      <c r="R172" s="53"/>
      <c r="S172" s="53"/>
      <c r="T172" s="53"/>
      <c r="U172" s="53"/>
      <c r="V172" s="40" t="s">
        <v>199</v>
      </c>
      <c r="W172" s="41"/>
      <c r="X172" s="41"/>
      <c r="Y172" s="41"/>
      <c r="Z172" s="41"/>
      <c r="AA172" s="41"/>
      <c r="AB172" s="41"/>
      <c r="AC172" s="41"/>
      <c r="AD172" s="41"/>
      <c r="AE172" s="42"/>
      <c r="AF172" s="105">
        <v>1292</v>
      </c>
      <c r="AG172" s="105"/>
      <c r="AH172" s="105"/>
      <c r="AI172" s="105"/>
      <c r="AJ172" s="105"/>
      <c r="AK172" s="105">
        <v>0</v>
      </c>
      <c r="AL172" s="105"/>
      <c r="AM172" s="105"/>
      <c r="AN172" s="105"/>
      <c r="AO172" s="105"/>
      <c r="AP172" s="105">
        <f>AF172</f>
        <v>1292</v>
      </c>
      <c r="AQ172" s="105"/>
      <c r="AR172" s="105"/>
      <c r="AS172" s="105"/>
      <c r="AT172" s="105"/>
      <c r="AU172" s="105">
        <v>2555</v>
      </c>
      <c r="AV172" s="105"/>
      <c r="AW172" s="105"/>
      <c r="AX172" s="105"/>
      <c r="AY172" s="105"/>
      <c r="AZ172" s="105">
        <v>0</v>
      </c>
      <c r="BA172" s="105"/>
      <c r="BB172" s="105"/>
      <c r="BC172" s="105"/>
      <c r="BD172" s="105"/>
      <c r="BE172" s="105">
        <f t="shared" si="16"/>
        <v>2555</v>
      </c>
      <c r="BF172" s="105"/>
      <c r="BG172" s="105"/>
      <c r="BH172" s="105"/>
      <c r="BI172" s="105"/>
      <c r="BJ172" s="116">
        <f>BJ157/BJ163</f>
        <v>5477.818181818182</v>
      </c>
      <c r="BK172" s="116"/>
      <c r="BL172" s="116"/>
      <c r="BM172" s="116"/>
      <c r="BN172" s="116"/>
      <c r="BO172" s="55">
        <v>0</v>
      </c>
      <c r="BP172" s="55"/>
      <c r="BQ172" s="55"/>
      <c r="BR172" s="55"/>
      <c r="BS172" s="55"/>
      <c r="BT172" s="116">
        <f>BJ172</f>
        <v>5477.818181818182</v>
      </c>
      <c r="BU172" s="55"/>
      <c r="BV172" s="55"/>
      <c r="BW172" s="55"/>
      <c r="BX172" s="55"/>
    </row>
    <row r="173" spans="1:76" s="21" customFormat="1" ht="28" hidden="1" customHeight="1" x14ac:dyDescent="0.25">
      <c r="A173" s="56">
        <v>17</v>
      </c>
      <c r="B173" s="57"/>
      <c r="C173" s="57"/>
      <c r="D173" s="59" t="s">
        <v>267</v>
      </c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1"/>
      <c r="Q173" s="53" t="s">
        <v>257</v>
      </c>
      <c r="R173" s="53"/>
      <c r="S173" s="53"/>
      <c r="T173" s="53"/>
      <c r="U173" s="53"/>
      <c r="V173" s="40" t="s">
        <v>199</v>
      </c>
      <c r="W173" s="41"/>
      <c r="X173" s="41"/>
      <c r="Y173" s="41"/>
      <c r="Z173" s="41"/>
      <c r="AA173" s="41"/>
      <c r="AB173" s="41"/>
      <c r="AC173" s="41"/>
      <c r="AD173" s="41"/>
      <c r="AE173" s="42"/>
      <c r="AF173" s="105"/>
      <c r="AG173" s="105"/>
      <c r="AH173" s="105"/>
      <c r="AI173" s="105"/>
      <c r="AJ173" s="105"/>
      <c r="AK173" s="105">
        <v>0</v>
      </c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>
        <v>0</v>
      </c>
      <c r="BA173" s="105"/>
      <c r="BB173" s="105"/>
      <c r="BC173" s="105"/>
      <c r="BD173" s="105"/>
      <c r="BE173" s="105">
        <f t="shared" si="16"/>
        <v>0</v>
      </c>
      <c r="BF173" s="105"/>
      <c r="BG173" s="105"/>
      <c r="BH173" s="105"/>
      <c r="BI173" s="105"/>
      <c r="BJ173" s="55"/>
      <c r="BK173" s="55"/>
      <c r="BL173" s="55"/>
      <c r="BM173" s="55"/>
      <c r="BN173" s="55"/>
      <c r="BO173" s="55">
        <v>0</v>
      </c>
      <c r="BP173" s="55"/>
      <c r="BQ173" s="55"/>
      <c r="BR173" s="55"/>
      <c r="BS173" s="55"/>
      <c r="BT173" s="55">
        <v>0</v>
      </c>
      <c r="BU173" s="55"/>
      <c r="BV173" s="55"/>
      <c r="BW173" s="55"/>
      <c r="BX173" s="55"/>
    </row>
    <row r="174" spans="1:76" s="21" customFormat="1" ht="42" customHeight="1" x14ac:dyDescent="0.25">
      <c r="A174" s="56">
        <v>24</v>
      </c>
      <c r="B174" s="57"/>
      <c r="C174" s="57"/>
      <c r="D174" s="59" t="s">
        <v>272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1"/>
      <c r="Q174" s="53" t="s">
        <v>257</v>
      </c>
      <c r="R174" s="53"/>
      <c r="S174" s="53"/>
      <c r="T174" s="53"/>
      <c r="U174" s="53"/>
      <c r="V174" s="40" t="s">
        <v>199</v>
      </c>
      <c r="W174" s="41"/>
      <c r="X174" s="41"/>
      <c r="Y174" s="41"/>
      <c r="Z174" s="41"/>
      <c r="AA174" s="41"/>
      <c r="AB174" s="41"/>
      <c r="AC174" s="41"/>
      <c r="AD174" s="41"/>
      <c r="AE174" s="42"/>
      <c r="AF174" s="105">
        <v>21585</v>
      </c>
      <c r="AG174" s="105"/>
      <c r="AH174" s="105"/>
      <c r="AI174" s="105"/>
      <c r="AJ174" s="105"/>
      <c r="AK174" s="105">
        <v>0</v>
      </c>
      <c r="AL174" s="105"/>
      <c r="AM174" s="105"/>
      <c r="AN174" s="105"/>
      <c r="AO174" s="105"/>
      <c r="AP174" s="105">
        <f>AF174</f>
        <v>21585</v>
      </c>
      <c r="AQ174" s="105"/>
      <c r="AR174" s="105"/>
      <c r="AS174" s="105"/>
      <c r="AT174" s="105"/>
      <c r="AU174" s="105">
        <v>44894</v>
      </c>
      <c r="AV174" s="105"/>
      <c r="AW174" s="105"/>
      <c r="AX174" s="105"/>
      <c r="AY174" s="105"/>
      <c r="AZ174" s="105">
        <v>0</v>
      </c>
      <c r="BA174" s="105"/>
      <c r="BB174" s="105"/>
      <c r="BC174" s="105"/>
      <c r="BD174" s="105"/>
      <c r="BE174" s="105">
        <f t="shared" si="16"/>
        <v>44894</v>
      </c>
      <c r="BF174" s="105"/>
      <c r="BG174" s="105"/>
      <c r="BH174" s="105"/>
      <c r="BI174" s="105"/>
      <c r="BJ174" s="105">
        <f>BJ155/BJ165</f>
        <v>51443.25</v>
      </c>
      <c r="BK174" s="105"/>
      <c r="BL174" s="105"/>
      <c r="BM174" s="105"/>
      <c r="BN174" s="105"/>
      <c r="BO174" s="55">
        <v>0</v>
      </c>
      <c r="BP174" s="55"/>
      <c r="BQ174" s="55"/>
      <c r="BR174" s="55"/>
      <c r="BS174" s="55"/>
      <c r="BT174" s="105">
        <f>BJ174</f>
        <v>51443.25</v>
      </c>
      <c r="BU174" s="105"/>
      <c r="BV174" s="105"/>
      <c r="BW174" s="105"/>
      <c r="BX174" s="105"/>
    </row>
    <row r="175" spans="1:76" s="21" customFormat="1" ht="28" hidden="1" customHeight="1" x14ac:dyDescent="0.25">
      <c r="A175" s="56">
        <v>27</v>
      </c>
      <c r="B175" s="57"/>
      <c r="C175" s="57"/>
      <c r="D175" s="59" t="s">
        <v>250</v>
      </c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1"/>
      <c r="Q175" s="53" t="s">
        <v>257</v>
      </c>
      <c r="R175" s="53"/>
      <c r="S175" s="53"/>
      <c r="T175" s="53"/>
      <c r="U175" s="53"/>
      <c r="V175" s="40" t="s">
        <v>251</v>
      </c>
      <c r="W175" s="41"/>
      <c r="X175" s="41"/>
      <c r="Y175" s="41"/>
      <c r="Z175" s="41"/>
      <c r="AA175" s="41"/>
      <c r="AB175" s="41"/>
      <c r="AC175" s="41"/>
      <c r="AD175" s="41"/>
      <c r="AE175" s="42"/>
      <c r="AF175" s="105"/>
      <c r="AG175" s="105"/>
      <c r="AH175" s="105"/>
      <c r="AI175" s="105"/>
      <c r="AJ175" s="105"/>
      <c r="AK175" s="105">
        <v>0</v>
      </c>
      <c r="AL175" s="105"/>
      <c r="AM175" s="105"/>
      <c r="AN175" s="105"/>
      <c r="AO175" s="105"/>
      <c r="AP175" s="105">
        <v>0</v>
      </c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>
        <v>0</v>
      </c>
      <c r="BA175" s="105"/>
      <c r="BB175" s="105"/>
      <c r="BC175" s="105"/>
      <c r="BD175" s="105"/>
      <c r="BE175" s="105">
        <f t="shared" si="16"/>
        <v>0</v>
      </c>
      <c r="BF175" s="105"/>
      <c r="BG175" s="105"/>
      <c r="BH175" s="105"/>
      <c r="BI175" s="105"/>
      <c r="BJ175" s="55"/>
      <c r="BK175" s="55"/>
      <c r="BL175" s="55"/>
      <c r="BM175" s="55"/>
      <c r="BN175" s="55"/>
      <c r="BO175" s="55">
        <v>0</v>
      </c>
      <c r="BP175" s="55"/>
      <c r="BQ175" s="55"/>
      <c r="BR175" s="55"/>
      <c r="BS175" s="55"/>
      <c r="BT175" s="55">
        <v>0</v>
      </c>
      <c r="BU175" s="55"/>
      <c r="BV175" s="55"/>
      <c r="BW175" s="55"/>
      <c r="BX175" s="55"/>
    </row>
    <row r="176" spans="1:76" s="21" customFormat="1" ht="28" customHeight="1" x14ac:dyDescent="0.25">
      <c r="A176" s="56">
        <v>25</v>
      </c>
      <c r="B176" s="57"/>
      <c r="C176" s="57"/>
      <c r="D176" s="59" t="s">
        <v>278</v>
      </c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1"/>
      <c r="Q176" s="53" t="s">
        <v>257</v>
      </c>
      <c r="R176" s="53"/>
      <c r="S176" s="53"/>
      <c r="T176" s="53"/>
      <c r="U176" s="53"/>
      <c r="V176" s="40" t="s">
        <v>199</v>
      </c>
      <c r="W176" s="41"/>
      <c r="X176" s="41"/>
      <c r="Y176" s="41"/>
      <c r="Z176" s="41"/>
      <c r="AA176" s="41"/>
      <c r="AB176" s="41"/>
      <c r="AC176" s="41"/>
      <c r="AD176" s="41"/>
      <c r="AE176" s="42"/>
      <c r="AF176" s="105">
        <v>5000</v>
      </c>
      <c r="AG176" s="105"/>
      <c r="AH176" s="105"/>
      <c r="AI176" s="105"/>
      <c r="AJ176" s="105"/>
      <c r="AK176" s="105">
        <v>0</v>
      </c>
      <c r="AL176" s="105"/>
      <c r="AM176" s="105"/>
      <c r="AN176" s="105"/>
      <c r="AO176" s="105"/>
      <c r="AP176" s="105">
        <f>AF176</f>
        <v>5000</v>
      </c>
      <c r="AQ176" s="105"/>
      <c r="AR176" s="105"/>
      <c r="AS176" s="105"/>
      <c r="AT176" s="105"/>
      <c r="AU176" s="105">
        <v>8000</v>
      </c>
      <c r="AV176" s="105"/>
      <c r="AW176" s="105"/>
      <c r="AX176" s="105"/>
      <c r="AY176" s="105"/>
      <c r="AZ176" s="105">
        <v>0</v>
      </c>
      <c r="BA176" s="105"/>
      <c r="BB176" s="105"/>
      <c r="BC176" s="105"/>
      <c r="BD176" s="105"/>
      <c r="BE176" s="105">
        <f t="shared" si="16"/>
        <v>8000</v>
      </c>
      <c r="BF176" s="105"/>
      <c r="BG176" s="105"/>
      <c r="BH176" s="105"/>
      <c r="BI176" s="105"/>
      <c r="BJ176" s="105">
        <f>BJ156/BJ168</f>
        <v>8000</v>
      </c>
      <c r="BK176" s="105"/>
      <c r="BL176" s="105"/>
      <c r="BM176" s="105"/>
      <c r="BN176" s="105"/>
      <c r="BO176" s="105">
        <v>0</v>
      </c>
      <c r="BP176" s="105"/>
      <c r="BQ176" s="105"/>
      <c r="BR176" s="105"/>
      <c r="BS176" s="105"/>
      <c r="BT176" s="105">
        <f>BJ176</f>
        <v>8000</v>
      </c>
      <c r="BU176" s="105"/>
      <c r="BV176" s="105"/>
      <c r="BW176" s="105"/>
      <c r="BX176" s="105"/>
    </row>
    <row r="177" spans="1:79" s="22" customFormat="1" ht="15" customHeight="1" x14ac:dyDescent="0.25">
      <c r="A177" s="103">
        <v>0</v>
      </c>
      <c r="B177" s="104"/>
      <c r="C177" s="104"/>
      <c r="D177" s="109" t="s">
        <v>200</v>
      </c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1"/>
      <c r="Q177" s="63"/>
      <c r="R177" s="63"/>
      <c r="S177" s="63"/>
      <c r="T177" s="63"/>
      <c r="U177" s="63"/>
      <c r="V177" s="82"/>
      <c r="W177" s="83"/>
      <c r="X177" s="83"/>
      <c r="Y177" s="83"/>
      <c r="Z177" s="83"/>
      <c r="AA177" s="83"/>
      <c r="AB177" s="83"/>
      <c r="AC177" s="83"/>
      <c r="AD177" s="83"/>
      <c r="AE177" s="84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105"/>
      <c r="BF177" s="105"/>
      <c r="BG177" s="105"/>
      <c r="BH177" s="105"/>
      <c r="BI177" s="105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</row>
    <row r="178" spans="1:79" s="21" customFormat="1" ht="35" customHeight="1" x14ac:dyDescent="0.25">
      <c r="A178" s="56">
        <v>26</v>
      </c>
      <c r="B178" s="57"/>
      <c r="C178" s="57"/>
      <c r="D178" s="59" t="s">
        <v>268</v>
      </c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1"/>
      <c r="Q178" s="53" t="s">
        <v>201</v>
      </c>
      <c r="R178" s="53"/>
      <c r="S178" s="53"/>
      <c r="T178" s="53"/>
      <c r="U178" s="53"/>
      <c r="V178" s="40" t="s">
        <v>252</v>
      </c>
      <c r="W178" s="41"/>
      <c r="X178" s="41"/>
      <c r="Y178" s="41"/>
      <c r="Z178" s="41"/>
      <c r="AA178" s="41"/>
      <c r="AB178" s="41"/>
      <c r="AC178" s="41"/>
      <c r="AD178" s="41"/>
      <c r="AE178" s="42"/>
      <c r="AF178" s="105">
        <v>111</v>
      </c>
      <c r="AG178" s="105"/>
      <c r="AH178" s="105"/>
      <c r="AI178" s="105"/>
      <c r="AJ178" s="105"/>
      <c r="AK178" s="105">
        <v>0</v>
      </c>
      <c r="AL178" s="105"/>
      <c r="AM178" s="105"/>
      <c r="AN178" s="105"/>
      <c r="AO178" s="105"/>
      <c r="AP178" s="105">
        <f>AF178</f>
        <v>111</v>
      </c>
      <c r="AQ178" s="105"/>
      <c r="AR178" s="105"/>
      <c r="AS178" s="105"/>
      <c r="AT178" s="105"/>
      <c r="AU178" s="105">
        <v>90</v>
      </c>
      <c r="AV178" s="105"/>
      <c r="AW178" s="105"/>
      <c r="AX178" s="105"/>
      <c r="AY178" s="105"/>
      <c r="AZ178" s="105">
        <v>0</v>
      </c>
      <c r="BA178" s="105"/>
      <c r="BB178" s="105"/>
      <c r="BC178" s="105"/>
      <c r="BD178" s="105"/>
      <c r="BE178" s="105">
        <f t="shared" si="16"/>
        <v>90</v>
      </c>
      <c r="BF178" s="105"/>
      <c r="BG178" s="105"/>
      <c r="BH178" s="105"/>
      <c r="BI178" s="105"/>
      <c r="BJ178" s="116">
        <f>(78+33+20)/136%</f>
        <v>96.323529411764696</v>
      </c>
      <c r="BK178" s="116"/>
      <c r="BL178" s="116"/>
      <c r="BM178" s="116"/>
      <c r="BN178" s="116"/>
      <c r="BO178" s="55">
        <v>0</v>
      </c>
      <c r="BP178" s="55"/>
      <c r="BQ178" s="55"/>
      <c r="BR178" s="55"/>
      <c r="BS178" s="55"/>
      <c r="BT178" s="116">
        <f>BJ178</f>
        <v>96.323529411764696</v>
      </c>
      <c r="BU178" s="116"/>
      <c r="BV178" s="116"/>
      <c r="BW178" s="116"/>
      <c r="BX178" s="116"/>
    </row>
    <row r="179" spans="1:79" s="21" customFormat="1" ht="36.5" customHeight="1" x14ac:dyDescent="0.25">
      <c r="A179" s="56">
        <v>27</v>
      </c>
      <c r="B179" s="57"/>
      <c r="C179" s="57"/>
      <c r="D179" s="59" t="s">
        <v>269</v>
      </c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1"/>
      <c r="Q179" s="53" t="s">
        <v>201</v>
      </c>
      <c r="R179" s="53"/>
      <c r="S179" s="53"/>
      <c r="T179" s="53"/>
      <c r="U179" s="53"/>
      <c r="V179" s="40" t="s">
        <v>252</v>
      </c>
      <c r="W179" s="41"/>
      <c r="X179" s="41"/>
      <c r="Y179" s="41"/>
      <c r="Z179" s="41"/>
      <c r="AA179" s="41"/>
      <c r="AB179" s="41"/>
      <c r="AC179" s="41"/>
      <c r="AD179" s="41"/>
      <c r="AE179" s="42"/>
      <c r="AF179" s="105">
        <v>346</v>
      </c>
      <c r="AG179" s="105"/>
      <c r="AH179" s="105"/>
      <c r="AI179" s="105"/>
      <c r="AJ179" s="105"/>
      <c r="AK179" s="105">
        <v>0</v>
      </c>
      <c r="AL179" s="105"/>
      <c r="AM179" s="105"/>
      <c r="AN179" s="105"/>
      <c r="AO179" s="105"/>
      <c r="AP179" s="105">
        <f>AF179</f>
        <v>346</v>
      </c>
      <c r="AQ179" s="105"/>
      <c r="AR179" s="105"/>
      <c r="AS179" s="105"/>
      <c r="AT179" s="105"/>
      <c r="AU179" s="105">
        <v>168</v>
      </c>
      <c r="AV179" s="105"/>
      <c r="AW179" s="105"/>
      <c r="AX179" s="105"/>
      <c r="AY179" s="105"/>
      <c r="AZ179" s="105">
        <v>0</v>
      </c>
      <c r="BA179" s="105"/>
      <c r="BB179" s="105"/>
      <c r="BC179" s="105"/>
      <c r="BD179" s="105"/>
      <c r="BE179" s="105">
        <f t="shared" si="16"/>
        <v>168</v>
      </c>
      <c r="BF179" s="105"/>
      <c r="BG179" s="105"/>
      <c r="BH179" s="105"/>
      <c r="BI179" s="105"/>
      <c r="BJ179" s="116">
        <f>6800/6700%</f>
        <v>101.49253731343283</v>
      </c>
      <c r="BK179" s="116"/>
      <c r="BL179" s="116"/>
      <c r="BM179" s="116"/>
      <c r="BN179" s="116"/>
      <c r="BO179" s="55">
        <v>0</v>
      </c>
      <c r="BP179" s="55"/>
      <c r="BQ179" s="55"/>
      <c r="BR179" s="55"/>
      <c r="BS179" s="55"/>
      <c r="BT179" s="116">
        <f>BJ179</f>
        <v>101.49253731343283</v>
      </c>
      <c r="BU179" s="116"/>
      <c r="BV179" s="116"/>
      <c r="BW179" s="116"/>
      <c r="BX179" s="116"/>
    </row>
    <row r="180" spans="1:79" s="21" customFormat="1" ht="38" customHeight="1" x14ac:dyDescent="0.25">
      <c r="A180" s="56">
        <v>28</v>
      </c>
      <c r="B180" s="57"/>
      <c r="C180" s="57"/>
      <c r="D180" s="59" t="s">
        <v>287</v>
      </c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1"/>
      <c r="Q180" s="53" t="s">
        <v>201</v>
      </c>
      <c r="R180" s="53"/>
      <c r="S180" s="53"/>
      <c r="T180" s="53"/>
      <c r="U180" s="53"/>
      <c r="V180" s="40" t="s">
        <v>199</v>
      </c>
      <c r="W180" s="41"/>
      <c r="X180" s="41"/>
      <c r="Y180" s="41"/>
      <c r="Z180" s="41"/>
      <c r="AA180" s="41"/>
      <c r="AB180" s="41"/>
      <c r="AC180" s="41"/>
      <c r="AD180" s="41"/>
      <c r="AE180" s="42"/>
      <c r="AF180" s="105">
        <v>150</v>
      </c>
      <c r="AG180" s="105"/>
      <c r="AH180" s="105"/>
      <c r="AI180" s="105"/>
      <c r="AJ180" s="105"/>
      <c r="AK180" s="105">
        <v>0</v>
      </c>
      <c r="AL180" s="105"/>
      <c r="AM180" s="105"/>
      <c r="AN180" s="105"/>
      <c r="AO180" s="105"/>
      <c r="AP180" s="105">
        <f>AF180</f>
        <v>150</v>
      </c>
      <c r="AQ180" s="105"/>
      <c r="AR180" s="105"/>
      <c r="AS180" s="105"/>
      <c r="AT180" s="105"/>
      <c r="AU180" s="105">
        <v>81</v>
      </c>
      <c r="AV180" s="105"/>
      <c r="AW180" s="105"/>
      <c r="AX180" s="105"/>
      <c r="AY180" s="105"/>
      <c r="AZ180" s="105">
        <v>0</v>
      </c>
      <c r="BA180" s="105"/>
      <c r="BB180" s="105"/>
      <c r="BC180" s="105"/>
      <c r="BD180" s="105"/>
      <c r="BE180" s="105">
        <f t="shared" si="16"/>
        <v>81</v>
      </c>
      <c r="BF180" s="105"/>
      <c r="BG180" s="105"/>
      <c r="BH180" s="105"/>
      <c r="BI180" s="105"/>
      <c r="BJ180" s="55">
        <f>BJ166/BE166%</f>
        <v>100</v>
      </c>
      <c r="BK180" s="55"/>
      <c r="BL180" s="55"/>
      <c r="BM180" s="55"/>
      <c r="BN180" s="55"/>
      <c r="BO180" s="55">
        <v>0</v>
      </c>
      <c r="BP180" s="55"/>
      <c r="BQ180" s="55"/>
      <c r="BR180" s="55"/>
      <c r="BS180" s="55"/>
      <c r="BT180" s="55">
        <f>BJ180</f>
        <v>100</v>
      </c>
      <c r="BU180" s="55"/>
      <c r="BV180" s="55"/>
      <c r="BW180" s="55"/>
      <c r="BX180" s="55"/>
    </row>
    <row r="181" spans="1:79" s="21" customFormat="1" ht="42" hidden="1" customHeight="1" x14ac:dyDescent="0.25">
      <c r="A181" s="56">
        <v>30</v>
      </c>
      <c r="B181" s="57"/>
      <c r="C181" s="57"/>
      <c r="D181" s="59" t="s">
        <v>258</v>
      </c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1"/>
      <c r="Q181" s="53" t="s">
        <v>201</v>
      </c>
      <c r="R181" s="53"/>
      <c r="S181" s="53"/>
      <c r="T181" s="53"/>
      <c r="U181" s="53"/>
      <c r="V181" s="40" t="s">
        <v>199</v>
      </c>
      <c r="W181" s="41"/>
      <c r="X181" s="41"/>
      <c r="Y181" s="41"/>
      <c r="Z181" s="41"/>
      <c r="AA181" s="41"/>
      <c r="AB181" s="41"/>
      <c r="AC181" s="41"/>
      <c r="AD181" s="41"/>
      <c r="AE181" s="42"/>
      <c r="AF181" s="105">
        <v>0</v>
      </c>
      <c r="AG181" s="105"/>
      <c r="AH181" s="105"/>
      <c r="AI181" s="105"/>
      <c r="AJ181" s="105"/>
      <c r="AK181" s="105">
        <v>0</v>
      </c>
      <c r="AL181" s="105"/>
      <c r="AM181" s="105"/>
      <c r="AN181" s="105"/>
      <c r="AO181" s="105"/>
      <c r="AP181" s="105">
        <v>0</v>
      </c>
      <c r="AQ181" s="105"/>
      <c r="AR181" s="105"/>
      <c r="AS181" s="105"/>
      <c r="AT181" s="105"/>
      <c r="AU181" s="105">
        <v>0</v>
      </c>
      <c r="AV181" s="105"/>
      <c r="AW181" s="105"/>
      <c r="AX181" s="105"/>
      <c r="AY181" s="105"/>
      <c r="AZ181" s="105">
        <v>0</v>
      </c>
      <c r="BA181" s="105"/>
      <c r="BB181" s="105"/>
      <c r="BC181" s="105"/>
      <c r="BD181" s="105"/>
      <c r="BE181" s="105">
        <v>0</v>
      </c>
      <c r="BF181" s="105"/>
      <c r="BG181" s="105"/>
      <c r="BH181" s="105"/>
      <c r="BI181" s="105"/>
      <c r="BJ181" s="55">
        <v>0</v>
      </c>
      <c r="BK181" s="55"/>
      <c r="BL181" s="55"/>
      <c r="BM181" s="55"/>
      <c r="BN181" s="55"/>
      <c r="BO181" s="55">
        <v>0</v>
      </c>
      <c r="BP181" s="55"/>
      <c r="BQ181" s="55"/>
      <c r="BR181" s="55"/>
      <c r="BS181" s="55"/>
      <c r="BT181" s="55">
        <v>0</v>
      </c>
      <c r="BU181" s="55"/>
      <c r="BV181" s="55"/>
      <c r="BW181" s="55"/>
      <c r="BX181" s="55"/>
    </row>
    <row r="182" spans="1:79" s="21" customFormat="1" ht="42" hidden="1" customHeight="1" x14ac:dyDescent="0.25">
      <c r="A182" s="56">
        <v>31</v>
      </c>
      <c r="B182" s="57"/>
      <c r="C182" s="57"/>
      <c r="D182" s="59" t="s">
        <v>259</v>
      </c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1"/>
      <c r="Q182" s="53" t="s">
        <v>201</v>
      </c>
      <c r="R182" s="53"/>
      <c r="S182" s="53"/>
      <c r="T182" s="53"/>
      <c r="U182" s="53"/>
      <c r="V182" s="40" t="s">
        <v>199</v>
      </c>
      <c r="W182" s="41"/>
      <c r="X182" s="41"/>
      <c r="Y182" s="41"/>
      <c r="Z182" s="41"/>
      <c r="AA182" s="41"/>
      <c r="AB182" s="41"/>
      <c r="AC182" s="41"/>
      <c r="AD182" s="41"/>
      <c r="AE182" s="42"/>
      <c r="AF182" s="105">
        <v>121</v>
      </c>
      <c r="AG182" s="105"/>
      <c r="AH182" s="105"/>
      <c r="AI182" s="105"/>
      <c r="AJ182" s="105"/>
      <c r="AK182" s="105">
        <v>0</v>
      </c>
      <c r="AL182" s="105"/>
      <c r="AM182" s="105"/>
      <c r="AN182" s="105"/>
      <c r="AO182" s="105"/>
      <c r="AP182" s="105">
        <v>121</v>
      </c>
      <c r="AQ182" s="105"/>
      <c r="AR182" s="105"/>
      <c r="AS182" s="105"/>
      <c r="AT182" s="105"/>
      <c r="AU182" s="105">
        <v>0</v>
      </c>
      <c r="AV182" s="105"/>
      <c r="AW182" s="105"/>
      <c r="AX182" s="105"/>
      <c r="AY182" s="105"/>
      <c r="AZ182" s="105">
        <v>0</v>
      </c>
      <c r="BA182" s="105"/>
      <c r="BB182" s="105"/>
      <c r="BC182" s="105"/>
      <c r="BD182" s="105"/>
      <c r="BE182" s="105">
        <v>0</v>
      </c>
      <c r="BF182" s="105"/>
      <c r="BG182" s="105"/>
      <c r="BH182" s="105"/>
      <c r="BI182" s="105"/>
      <c r="BJ182" s="55">
        <v>0</v>
      </c>
      <c r="BK182" s="55"/>
      <c r="BL182" s="55"/>
      <c r="BM182" s="55"/>
      <c r="BN182" s="55"/>
      <c r="BO182" s="55">
        <v>0</v>
      </c>
      <c r="BP182" s="55"/>
      <c r="BQ182" s="55"/>
      <c r="BR182" s="55"/>
      <c r="BS182" s="55"/>
      <c r="BT182" s="55">
        <v>0</v>
      </c>
      <c r="BU182" s="55"/>
      <c r="BV182" s="55"/>
      <c r="BW182" s="55"/>
      <c r="BX182" s="55"/>
    </row>
    <row r="183" spans="1:79" s="20" customFormat="1" ht="13" x14ac:dyDescent="0.3"/>
    <row r="184" spans="1:79" s="20" customFormat="1" ht="14.25" customHeight="1" x14ac:dyDescent="0.3">
      <c r="A184" s="99" t="s">
        <v>303</v>
      </c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</row>
    <row r="185" spans="1:79" s="25" customFormat="1" ht="23.15" customHeight="1" x14ac:dyDescent="0.25">
      <c r="A185" s="144" t="s">
        <v>6</v>
      </c>
      <c r="B185" s="145"/>
      <c r="C185" s="145"/>
      <c r="D185" s="98" t="s">
        <v>9</v>
      </c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 t="s">
        <v>8</v>
      </c>
      <c r="R185" s="98"/>
      <c r="S185" s="98"/>
      <c r="T185" s="98"/>
      <c r="U185" s="98"/>
      <c r="V185" s="98" t="s">
        <v>7</v>
      </c>
      <c r="W185" s="98"/>
      <c r="X185" s="98"/>
      <c r="Y185" s="98"/>
      <c r="Z185" s="98"/>
      <c r="AA185" s="98"/>
      <c r="AB185" s="98"/>
      <c r="AC185" s="98"/>
      <c r="AD185" s="98"/>
      <c r="AE185" s="98"/>
      <c r="AF185" s="106" t="s">
        <v>218</v>
      </c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8"/>
      <c r="AU185" s="106" t="s">
        <v>295</v>
      </c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8"/>
    </row>
    <row r="186" spans="1:79" s="25" customFormat="1" ht="28.5" customHeight="1" x14ac:dyDescent="0.25">
      <c r="A186" s="147"/>
      <c r="B186" s="148"/>
      <c r="C186" s="14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 t="s">
        <v>4</v>
      </c>
      <c r="AG186" s="98"/>
      <c r="AH186" s="98"/>
      <c r="AI186" s="98"/>
      <c r="AJ186" s="98"/>
      <c r="AK186" s="98" t="s">
        <v>3</v>
      </c>
      <c r="AL186" s="98"/>
      <c r="AM186" s="98"/>
      <c r="AN186" s="98"/>
      <c r="AO186" s="98"/>
      <c r="AP186" s="98" t="s">
        <v>123</v>
      </c>
      <c r="AQ186" s="98"/>
      <c r="AR186" s="98"/>
      <c r="AS186" s="98"/>
      <c r="AT186" s="98"/>
      <c r="AU186" s="98" t="s">
        <v>4</v>
      </c>
      <c r="AV186" s="98"/>
      <c r="AW186" s="98"/>
      <c r="AX186" s="98"/>
      <c r="AY186" s="98"/>
      <c r="AZ186" s="98" t="s">
        <v>3</v>
      </c>
      <c r="BA186" s="98"/>
      <c r="BB186" s="98"/>
      <c r="BC186" s="98"/>
      <c r="BD186" s="98"/>
      <c r="BE186" s="98" t="s">
        <v>90</v>
      </c>
      <c r="BF186" s="98"/>
      <c r="BG186" s="98"/>
      <c r="BH186" s="98"/>
      <c r="BI186" s="98"/>
    </row>
    <row r="187" spans="1:79" s="25" customFormat="1" ht="15" customHeight="1" x14ac:dyDescent="0.25">
      <c r="A187" s="106">
        <v>1</v>
      </c>
      <c r="B187" s="107"/>
      <c r="C187" s="107"/>
      <c r="D187" s="98">
        <v>2</v>
      </c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>
        <v>3</v>
      </c>
      <c r="R187" s="98"/>
      <c r="S187" s="98"/>
      <c r="T187" s="98"/>
      <c r="U187" s="98"/>
      <c r="V187" s="98">
        <v>4</v>
      </c>
      <c r="W187" s="98"/>
      <c r="X187" s="98"/>
      <c r="Y187" s="98"/>
      <c r="Z187" s="98"/>
      <c r="AA187" s="98"/>
      <c r="AB187" s="98"/>
      <c r="AC187" s="98"/>
      <c r="AD187" s="98"/>
      <c r="AE187" s="98"/>
      <c r="AF187" s="98">
        <v>5</v>
      </c>
      <c r="AG187" s="98"/>
      <c r="AH187" s="98"/>
      <c r="AI187" s="98"/>
      <c r="AJ187" s="98"/>
      <c r="AK187" s="98">
        <v>6</v>
      </c>
      <c r="AL187" s="98"/>
      <c r="AM187" s="98"/>
      <c r="AN187" s="98"/>
      <c r="AO187" s="98"/>
      <c r="AP187" s="98">
        <v>7</v>
      </c>
      <c r="AQ187" s="98"/>
      <c r="AR187" s="98"/>
      <c r="AS187" s="98"/>
      <c r="AT187" s="98"/>
      <c r="AU187" s="98">
        <v>8</v>
      </c>
      <c r="AV187" s="98"/>
      <c r="AW187" s="98"/>
      <c r="AX187" s="98"/>
      <c r="AY187" s="98"/>
      <c r="AZ187" s="98">
        <v>9</v>
      </c>
      <c r="BA187" s="98"/>
      <c r="BB187" s="98"/>
      <c r="BC187" s="98"/>
      <c r="BD187" s="98"/>
      <c r="BE187" s="98">
        <v>10</v>
      </c>
      <c r="BF187" s="98"/>
      <c r="BG187" s="98"/>
      <c r="BH187" s="98"/>
      <c r="BI187" s="98"/>
    </row>
    <row r="188" spans="1:79" s="20" customFormat="1" ht="15.75" hidden="1" customHeight="1" x14ac:dyDescent="0.3">
      <c r="A188" s="56" t="s">
        <v>154</v>
      </c>
      <c r="B188" s="57"/>
      <c r="C188" s="57"/>
      <c r="D188" s="150" t="s">
        <v>57</v>
      </c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 t="s">
        <v>70</v>
      </c>
      <c r="R188" s="150"/>
      <c r="S188" s="150"/>
      <c r="T188" s="150"/>
      <c r="U188" s="150"/>
      <c r="V188" s="150" t="s">
        <v>71</v>
      </c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75" t="s">
        <v>107</v>
      </c>
      <c r="AG188" s="75"/>
      <c r="AH188" s="75"/>
      <c r="AI188" s="75"/>
      <c r="AJ188" s="75"/>
      <c r="AK188" s="136" t="s">
        <v>108</v>
      </c>
      <c r="AL188" s="136"/>
      <c r="AM188" s="136"/>
      <c r="AN188" s="136"/>
      <c r="AO188" s="136"/>
      <c r="AP188" s="115" t="s">
        <v>189</v>
      </c>
      <c r="AQ188" s="115"/>
      <c r="AR188" s="115"/>
      <c r="AS188" s="115"/>
      <c r="AT188" s="115"/>
      <c r="AU188" s="75" t="s">
        <v>109</v>
      </c>
      <c r="AV188" s="75"/>
      <c r="AW188" s="75"/>
      <c r="AX188" s="75"/>
      <c r="AY188" s="75"/>
      <c r="AZ188" s="136" t="s">
        <v>110</v>
      </c>
      <c r="BA188" s="136"/>
      <c r="BB188" s="136"/>
      <c r="BC188" s="136"/>
      <c r="BD188" s="136"/>
      <c r="BE188" s="115" t="s">
        <v>189</v>
      </c>
      <c r="BF188" s="115"/>
      <c r="BG188" s="115"/>
      <c r="BH188" s="115"/>
      <c r="BI188" s="115"/>
      <c r="CA188" s="20" t="s">
        <v>39</v>
      </c>
    </row>
    <row r="189" spans="1:79" s="22" customFormat="1" ht="14" x14ac:dyDescent="0.25">
      <c r="A189" s="103">
        <v>0</v>
      </c>
      <c r="B189" s="104"/>
      <c r="C189" s="104"/>
      <c r="D189" s="151" t="s">
        <v>188</v>
      </c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  <c r="BI189" s="122"/>
      <c r="CA189" s="22" t="s">
        <v>40</v>
      </c>
    </row>
    <row r="190" spans="1:79" s="21" customFormat="1" ht="19.5" customHeight="1" x14ac:dyDescent="0.25">
      <c r="A190" s="56">
        <v>1</v>
      </c>
      <c r="B190" s="57"/>
      <c r="C190" s="57"/>
      <c r="D190" s="59" t="s">
        <v>225</v>
      </c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1"/>
      <c r="Q190" s="53" t="s">
        <v>190</v>
      </c>
      <c r="R190" s="53"/>
      <c r="S190" s="53"/>
      <c r="T190" s="53"/>
      <c r="U190" s="53"/>
      <c r="V190" s="53" t="s">
        <v>226</v>
      </c>
      <c r="W190" s="53"/>
      <c r="X190" s="53"/>
      <c r="Y190" s="53"/>
      <c r="Z190" s="53"/>
      <c r="AA190" s="53"/>
      <c r="AB190" s="53"/>
      <c r="AC190" s="53"/>
      <c r="AD190" s="53"/>
      <c r="AE190" s="53"/>
      <c r="AF190" s="55">
        <v>3</v>
      </c>
      <c r="AG190" s="55"/>
      <c r="AH190" s="55"/>
      <c r="AI190" s="55"/>
      <c r="AJ190" s="55"/>
      <c r="AK190" s="55">
        <v>0</v>
      </c>
      <c r="AL190" s="55"/>
      <c r="AM190" s="55"/>
      <c r="AN190" s="55"/>
      <c r="AO190" s="55"/>
      <c r="AP190" s="55">
        <v>3</v>
      </c>
      <c r="AQ190" s="55"/>
      <c r="AR190" s="55"/>
      <c r="AS190" s="55"/>
      <c r="AT190" s="55"/>
      <c r="AU190" s="55">
        <v>3</v>
      </c>
      <c r="AV190" s="55"/>
      <c r="AW190" s="55"/>
      <c r="AX190" s="55"/>
      <c r="AY190" s="55"/>
      <c r="AZ190" s="55">
        <v>0</v>
      </c>
      <c r="BA190" s="55"/>
      <c r="BB190" s="55"/>
      <c r="BC190" s="55"/>
      <c r="BD190" s="55"/>
      <c r="BE190" s="55">
        <v>3</v>
      </c>
      <c r="BF190" s="55"/>
      <c r="BG190" s="55"/>
      <c r="BH190" s="55"/>
      <c r="BI190" s="55"/>
    </row>
    <row r="191" spans="1:79" s="21" customFormat="1" ht="18.5" customHeight="1" x14ac:dyDescent="0.25">
      <c r="A191" s="56">
        <v>2</v>
      </c>
      <c r="B191" s="57"/>
      <c r="C191" s="57"/>
      <c r="D191" s="112" t="s">
        <v>227</v>
      </c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4"/>
      <c r="Q191" s="53" t="s">
        <v>190</v>
      </c>
      <c r="R191" s="53"/>
      <c r="S191" s="53"/>
      <c r="T191" s="53"/>
      <c r="U191" s="53"/>
      <c r="V191" s="53" t="s">
        <v>191</v>
      </c>
      <c r="W191" s="53"/>
      <c r="X191" s="53"/>
      <c r="Y191" s="53"/>
      <c r="Z191" s="53"/>
      <c r="AA191" s="53"/>
      <c r="AB191" s="53"/>
      <c r="AC191" s="53"/>
      <c r="AD191" s="53"/>
      <c r="AE191" s="53"/>
      <c r="AF191" s="55">
        <f>BJ145</f>
        <v>24.5</v>
      </c>
      <c r="AG191" s="55"/>
      <c r="AH191" s="55"/>
      <c r="AI191" s="55"/>
      <c r="AJ191" s="55"/>
      <c r="AK191" s="55">
        <v>0</v>
      </c>
      <c r="AL191" s="55"/>
      <c r="AM191" s="55"/>
      <c r="AN191" s="55"/>
      <c r="AO191" s="55"/>
      <c r="AP191" s="55">
        <f>AF191</f>
        <v>24.5</v>
      </c>
      <c r="AQ191" s="55"/>
      <c r="AR191" s="55"/>
      <c r="AS191" s="55"/>
      <c r="AT191" s="55"/>
      <c r="AU191" s="55">
        <f>AP191</f>
        <v>24.5</v>
      </c>
      <c r="AV191" s="55"/>
      <c r="AW191" s="55"/>
      <c r="AX191" s="55"/>
      <c r="AY191" s="55"/>
      <c r="AZ191" s="55">
        <v>0</v>
      </c>
      <c r="BA191" s="55"/>
      <c r="BB191" s="55"/>
      <c r="BC191" s="55"/>
      <c r="BD191" s="55"/>
      <c r="BE191" s="55">
        <f>AU191</f>
        <v>24.5</v>
      </c>
      <c r="BF191" s="55"/>
      <c r="BG191" s="55"/>
      <c r="BH191" s="55"/>
      <c r="BI191" s="55"/>
    </row>
    <row r="192" spans="1:79" s="21" customFormat="1" ht="14" customHeight="1" x14ac:dyDescent="0.25">
      <c r="A192" s="56">
        <v>3</v>
      </c>
      <c r="B192" s="57"/>
      <c r="C192" s="57"/>
      <c r="D192" s="112" t="s">
        <v>192</v>
      </c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4"/>
      <c r="Q192" s="53" t="s">
        <v>190</v>
      </c>
      <c r="R192" s="53"/>
      <c r="S192" s="53"/>
      <c r="T192" s="53"/>
      <c r="U192" s="53"/>
      <c r="V192" s="53" t="s">
        <v>191</v>
      </c>
      <c r="W192" s="53"/>
      <c r="X192" s="53"/>
      <c r="Y192" s="53"/>
      <c r="Z192" s="53"/>
      <c r="AA192" s="53"/>
      <c r="AB192" s="53"/>
      <c r="AC192" s="53"/>
      <c r="AD192" s="53"/>
      <c r="AE192" s="53"/>
      <c r="AF192" s="55">
        <f>BJ146</f>
        <v>7</v>
      </c>
      <c r="AG192" s="55"/>
      <c r="AH192" s="55"/>
      <c r="AI192" s="55"/>
      <c r="AJ192" s="55"/>
      <c r="AK192" s="55">
        <v>0</v>
      </c>
      <c r="AL192" s="55"/>
      <c r="AM192" s="55"/>
      <c r="AN192" s="55"/>
      <c r="AO192" s="55"/>
      <c r="AP192" s="55">
        <f t="shared" ref="AP192:AP195" si="18">AF192</f>
        <v>7</v>
      </c>
      <c r="AQ192" s="55"/>
      <c r="AR192" s="55"/>
      <c r="AS192" s="55"/>
      <c r="AT192" s="55"/>
      <c r="AU192" s="55">
        <f t="shared" ref="AU192:AU195" si="19">AP192</f>
        <v>7</v>
      </c>
      <c r="AV192" s="55"/>
      <c r="AW192" s="55"/>
      <c r="AX192" s="55"/>
      <c r="AY192" s="55"/>
      <c r="AZ192" s="55">
        <v>0</v>
      </c>
      <c r="BA192" s="55"/>
      <c r="BB192" s="55"/>
      <c r="BC192" s="55"/>
      <c r="BD192" s="55"/>
      <c r="BE192" s="55">
        <f t="shared" ref="BE192:BE195" si="20">AU192</f>
        <v>7</v>
      </c>
      <c r="BF192" s="55"/>
      <c r="BG192" s="55"/>
      <c r="BH192" s="55"/>
      <c r="BI192" s="55"/>
    </row>
    <row r="193" spans="1:76" s="21" customFormat="1" ht="20" customHeight="1" x14ac:dyDescent="0.25">
      <c r="A193" s="56">
        <v>4</v>
      </c>
      <c r="B193" s="57"/>
      <c r="C193" s="57"/>
      <c r="D193" s="112" t="s">
        <v>193</v>
      </c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4"/>
      <c r="Q193" s="53" t="s">
        <v>190</v>
      </c>
      <c r="R193" s="53"/>
      <c r="S193" s="53"/>
      <c r="T193" s="53"/>
      <c r="U193" s="53"/>
      <c r="V193" s="53" t="s">
        <v>191</v>
      </c>
      <c r="W193" s="53"/>
      <c r="X193" s="53"/>
      <c r="Y193" s="53"/>
      <c r="Z193" s="53"/>
      <c r="AA193" s="53"/>
      <c r="AB193" s="53"/>
      <c r="AC193" s="53"/>
      <c r="AD193" s="53"/>
      <c r="AE193" s="53"/>
      <c r="AF193" s="55">
        <f>BJ147</f>
        <v>11</v>
      </c>
      <c r="AG193" s="55"/>
      <c r="AH193" s="55"/>
      <c r="AI193" s="55"/>
      <c r="AJ193" s="55"/>
      <c r="AK193" s="55">
        <v>0</v>
      </c>
      <c r="AL193" s="55"/>
      <c r="AM193" s="55"/>
      <c r="AN193" s="55"/>
      <c r="AO193" s="55"/>
      <c r="AP193" s="55">
        <f t="shared" si="18"/>
        <v>11</v>
      </c>
      <c r="AQ193" s="55"/>
      <c r="AR193" s="55"/>
      <c r="AS193" s="55"/>
      <c r="AT193" s="55"/>
      <c r="AU193" s="55">
        <f t="shared" si="19"/>
        <v>11</v>
      </c>
      <c r="AV193" s="55"/>
      <c r="AW193" s="55"/>
      <c r="AX193" s="55"/>
      <c r="AY193" s="55"/>
      <c r="AZ193" s="55">
        <v>0</v>
      </c>
      <c r="BA193" s="55"/>
      <c r="BB193" s="55"/>
      <c r="BC193" s="55"/>
      <c r="BD193" s="55"/>
      <c r="BE193" s="55">
        <f t="shared" si="20"/>
        <v>11</v>
      </c>
      <c r="BF193" s="55"/>
      <c r="BG193" s="55"/>
      <c r="BH193" s="55"/>
      <c r="BI193" s="55"/>
    </row>
    <row r="194" spans="1:76" s="21" customFormat="1" ht="16.5" customHeight="1" x14ac:dyDescent="0.25">
      <c r="A194" s="56">
        <v>5</v>
      </c>
      <c r="B194" s="57"/>
      <c r="C194" s="57"/>
      <c r="D194" s="112" t="s">
        <v>228</v>
      </c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4"/>
      <c r="Q194" s="53" t="s">
        <v>190</v>
      </c>
      <c r="R194" s="53"/>
      <c r="S194" s="53"/>
      <c r="T194" s="53"/>
      <c r="U194" s="53"/>
      <c r="V194" s="53" t="s">
        <v>191</v>
      </c>
      <c r="W194" s="53"/>
      <c r="X194" s="53"/>
      <c r="Y194" s="53"/>
      <c r="Z194" s="53"/>
      <c r="AA194" s="53"/>
      <c r="AB194" s="53"/>
      <c r="AC194" s="53"/>
      <c r="AD194" s="53"/>
      <c r="AE194" s="53"/>
      <c r="AF194" s="55">
        <f>BJ148</f>
        <v>2</v>
      </c>
      <c r="AG194" s="55"/>
      <c r="AH194" s="55"/>
      <c r="AI194" s="55"/>
      <c r="AJ194" s="55"/>
      <c r="AK194" s="55">
        <v>0</v>
      </c>
      <c r="AL194" s="55"/>
      <c r="AM194" s="55"/>
      <c r="AN194" s="55"/>
      <c r="AO194" s="55"/>
      <c r="AP194" s="55">
        <f t="shared" si="18"/>
        <v>2</v>
      </c>
      <c r="AQ194" s="55"/>
      <c r="AR194" s="55"/>
      <c r="AS194" s="55"/>
      <c r="AT194" s="55"/>
      <c r="AU194" s="55">
        <f t="shared" si="19"/>
        <v>2</v>
      </c>
      <c r="AV194" s="55"/>
      <c r="AW194" s="55"/>
      <c r="AX194" s="55"/>
      <c r="AY194" s="55"/>
      <c r="AZ194" s="55">
        <v>0</v>
      </c>
      <c r="BA194" s="55"/>
      <c r="BB194" s="55"/>
      <c r="BC194" s="55"/>
      <c r="BD194" s="55"/>
      <c r="BE194" s="55">
        <f t="shared" si="20"/>
        <v>2</v>
      </c>
      <c r="BF194" s="55"/>
      <c r="BG194" s="55"/>
      <c r="BH194" s="55"/>
      <c r="BI194" s="55"/>
    </row>
    <row r="195" spans="1:76" s="21" customFormat="1" ht="16.5" customHeight="1" x14ac:dyDescent="0.25">
      <c r="A195" s="56">
        <v>6</v>
      </c>
      <c r="B195" s="57"/>
      <c r="C195" s="57"/>
      <c r="D195" s="112" t="s">
        <v>194</v>
      </c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4"/>
      <c r="Q195" s="53" t="s">
        <v>190</v>
      </c>
      <c r="R195" s="53"/>
      <c r="S195" s="53"/>
      <c r="T195" s="53"/>
      <c r="U195" s="53"/>
      <c r="V195" s="53" t="s">
        <v>191</v>
      </c>
      <c r="W195" s="53"/>
      <c r="X195" s="53"/>
      <c r="Y195" s="53"/>
      <c r="Z195" s="53"/>
      <c r="AA195" s="53"/>
      <c r="AB195" s="53"/>
      <c r="AC195" s="53"/>
      <c r="AD195" s="53"/>
      <c r="AE195" s="53"/>
      <c r="AF195" s="55">
        <f>BJ149</f>
        <v>4.5</v>
      </c>
      <c r="AG195" s="55"/>
      <c r="AH195" s="55"/>
      <c r="AI195" s="55"/>
      <c r="AJ195" s="55"/>
      <c r="AK195" s="55">
        <v>0</v>
      </c>
      <c r="AL195" s="55"/>
      <c r="AM195" s="55"/>
      <c r="AN195" s="55"/>
      <c r="AO195" s="55"/>
      <c r="AP195" s="55">
        <f t="shared" si="18"/>
        <v>4.5</v>
      </c>
      <c r="AQ195" s="55"/>
      <c r="AR195" s="55"/>
      <c r="AS195" s="55"/>
      <c r="AT195" s="55"/>
      <c r="AU195" s="55">
        <f t="shared" si="19"/>
        <v>4.5</v>
      </c>
      <c r="AV195" s="55"/>
      <c r="AW195" s="55"/>
      <c r="AX195" s="55"/>
      <c r="AY195" s="55"/>
      <c r="AZ195" s="55">
        <v>0</v>
      </c>
      <c r="BA195" s="55"/>
      <c r="BB195" s="55"/>
      <c r="BC195" s="55"/>
      <c r="BD195" s="55"/>
      <c r="BE195" s="55">
        <f t="shared" si="20"/>
        <v>4.5</v>
      </c>
      <c r="BF195" s="55"/>
      <c r="BG195" s="55"/>
      <c r="BH195" s="55"/>
      <c r="BI195" s="55"/>
    </row>
    <row r="196" spans="1:76" s="21" customFormat="1" ht="17.5" customHeight="1" x14ac:dyDescent="0.25">
      <c r="A196" s="56">
        <v>7</v>
      </c>
      <c r="B196" s="57"/>
      <c r="C196" s="58"/>
      <c r="D196" s="59" t="s">
        <v>275</v>
      </c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1"/>
      <c r="Q196" s="40" t="s">
        <v>257</v>
      </c>
      <c r="R196" s="41"/>
      <c r="S196" s="41"/>
      <c r="T196" s="41"/>
      <c r="U196" s="42"/>
      <c r="V196" s="40" t="s">
        <v>230</v>
      </c>
      <c r="W196" s="41"/>
      <c r="X196" s="41"/>
      <c r="Y196" s="41"/>
      <c r="Z196" s="41"/>
      <c r="AA196" s="41"/>
      <c r="AB196" s="41"/>
      <c r="AC196" s="41"/>
      <c r="AD196" s="41"/>
      <c r="AE196" s="42"/>
      <c r="AF196" s="105">
        <v>7692223</v>
      </c>
      <c r="AG196" s="105"/>
      <c r="AH196" s="105"/>
      <c r="AI196" s="105"/>
      <c r="AJ196" s="105"/>
      <c r="AK196" s="37">
        <v>0</v>
      </c>
      <c r="AL196" s="38"/>
      <c r="AM196" s="38"/>
      <c r="AN196" s="38"/>
      <c r="AO196" s="39"/>
      <c r="AP196" s="37">
        <f>AF196</f>
        <v>7692223</v>
      </c>
      <c r="AQ196" s="38"/>
      <c r="AR196" s="38"/>
      <c r="AS196" s="38"/>
      <c r="AT196" s="39"/>
      <c r="AU196" s="37">
        <v>7795314</v>
      </c>
      <c r="AV196" s="38"/>
      <c r="AW196" s="38"/>
      <c r="AX196" s="38"/>
      <c r="AY196" s="39"/>
      <c r="AZ196" s="37">
        <v>0</v>
      </c>
      <c r="BA196" s="38"/>
      <c r="BB196" s="38"/>
      <c r="BC196" s="38"/>
      <c r="BD196" s="39"/>
      <c r="BE196" s="37">
        <f>AU196+AZ196</f>
        <v>7795314</v>
      </c>
      <c r="BF196" s="38"/>
      <c r="BG196" s="38"/>
      <c r="BH196" s="38"/>
      <c r="BI196" s="3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</row>
    <row r="197" spans="1:76" s="21" customFormat="1" ht="19" customHeight="1" x14ac:dyDescent="0.25">
      <c r="A197" s="56">
        <v>8</v>
      </c>
      <c r="B197" s="57"/>
      <c r="C197" s="57"/>
      <c r="D197" s="59" t="s">
        <v>229</v>
      </c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1"/>
      <c r="Q197" s="53" t="s">
        <v>257</v>
      </c>
      <c r="R197" s="53"/>
      <c r="S197" s="53"/>
      <c r="T197" s="53"/>
      <c r="U197" s="53"/>
      <c r="V197" s="53" t="s">
        <v>230</v>
      </c>
      <c r="W197" s="53"/>
      <c r="X197" s="53"/>
      <c r="Y197" s="53"/>
      <c r="Z197" s="53"/>
      <c r="AA197" s="53"/>
      <c r="AB197" s="53"/>
      <c r="AC197" s="53"/>
      <c r="AD197" s="53"/>
      <c r="AE197" s="53"/>
      <c r="AF197" s="105">
        <v>4188110</v>
      </c>
      <c r="AG197" s="105"/>
      <c r="AH197" s="105"/>
      <c r="AI197" s="105"/>
      <c r="AJ197" s="105"/>
      <c r="AK197" s="105">
        <v>0</v>
      </c>
      <c r="AL197" s="105"/>
      <c r="AM197" s="105"/>
      <c r="AN197" s="105"/>
      <c r="AO197" s="105"/>
      <c r="AP197" s="105">
        <f>AF197</f>
        <v>4188110</v>
      </c>
      <c r="AQ197" s="105"/>
      <c r="AR197" s="105"/>
      <c r="AS197" s="105"/>
      <c r="AT197" s="105"/>
      <c r="AU197" s="105">
        <f>AP197</f>
        <v>4188110</v>
      </c>
      <c r="AV197" s="105"/>
      <c r="AW197" s="105"/>
      <c r="AX197" s="105"/>
      <c r="AY197" s="105"/>
      <c r="AZ197" s="105">
        <v>0</v>
      </c>
      <c r="BA197" s="105"/>
      <c r="BB197" s="105"/>
      <c r="BC197" s="105"/>
      <c r="BD197" s="105"/>
      <c r="BE197" s="105">
        <f>AU197</f>
        <v>4188110</v>
      </c>
      <c r="BF197" s="105"/>
      <c r="BG197" s="105"/>
      <c r="BH197" s="105"/>
      <c r="BI197" s="105"/>
    </row>
    <row r="198" spans="1:76" s="21" customFormat="1" ht="28" hidden="1" customHeight="1" x14ac:dyDescent="0.25">
      <c r="A198" s="56">
        <v>9</v>
      </c>
      <c r="B198" s="57"/>
      <c r="C198" s="57"/>
      <c r="D198" s="112" t="s">
        <v>231</v>
      </c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4"/>
      <c r="Q198" s="53" t="s">
        <v>190</v>
      </c>
      <c r="R198" s="53"/>
      <c r="S198" s="53"/>
      <c r="T198" s="53"/>
      <c r="U198" s="53"/>
      <c r="V198" s="89" t="s">
        <v>232</v>
      </c>
      <c r="W198" s="90"/>
      <c r="X198" s="90"/>
      <c r="Y198" s="90"/>
      <c r="Z198" s="90"/>
      <c r="AA198" s="90"/>
      <c r="AB198" s="90"/>
      <c r="AC198" s="90"/>
      <c r="AD198" s="90"/>
      <c r="AE198" s="91"/>
      <c r="AF198" s="105">
        <f t="shared" ref="AF198:AF202" si="21">BJ152</f>
        <v>0</v>
      </c>
      <c r="AG198" s="105"/>
      <c r="AH198" s="105"/>
      <c r="AI198" s="105"/>
      <c r="AJ198" s="105"/>
      <c r="AK198" s="105">
        <v>0</v>
      </c>
      <c r="AL198" s="105"/>
      <c r="AM198" s="105"/>
      <c r="AN198" s="105"/>
      <c r="AO198" s="105"/>
      <c r="AP198" s="105">
        <v>0</v>
      </c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>
        <v>0</v>
      </c>
      <c r="BA198" s="105"/>
      <c r="BB198" s="105"/>
      <c r="BC198" s="105"/>
      <c r="BD198" s="105"/>
      <c r="BE198" s="105">
        <v>0</v>
      </c>
      <c r="BF198" s="105"/>
      <c r="BG198" s="105"/>
      <c r="BH198" s="105"/>
      <c r="BI198" s="105"/>
    </row>
    <row r="199" spans="1:76" s="21" customFormat="1" ht="14" customHeight="1" x14ac:dyDescent="0.25">
      <c r="A199" s="56">
        <v>9</v>
      </c>
      <c r="B199" s="57"/>
      <c r="C199" s="57"/>
      <c r="D199" s="112" t="s">
        <v>233</v>
      </c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4"/>
      <c r="Q199" s="53" t="s">
        <v>257</v>
      </c>
      <c r="R199" s="53"/>
      <c r="S199" s="53"/>
      <c r="T199" s="53"/>
      <c r="U199" s="53"/>
      <c r="V199" s="89" t="s">
        <v>230</v>
      </c>
      <c r="W199" s="90"/>
      <c r="X199" s="90"/>
      <c r="Y199" s="90"/>
      <c r="Z199" s="90"/>
      <c r="AA199" s="90"/>
      <c r="AB199" s="90"/>
      <c r="AC199" s="90"/>
      <c r="AD199" s="90"/>
      <c r="AE199" s="91"/>
      <c r="AF199" s="105">
        <v>2267459</v>
      </c>
      <c r="AG199" s="105"/>
      <c r="AH199" s="105"/>
      <c r="AI199" s="105"/>
      <c r="AJ199" s="105"/>
      <c r="AK199" s="105">
        <v>7000</v>
      </c>
      <c r="AL199" s="105"/>
      <c r="AM199" s="105"/>
      <c r="AN199" s="105"/>
      <c r="AO199" s="105"/>
      <c r="AP199" s="105">
        <f>AF199+AK199</f>
        <v>2274459</v>
      </c>
      <c r="AQ199" s="105"/>
      <c r="AR199" s="105"/>
      <c r="AS199" s="105"/>
      <c r="AT199" s="105"/>
      <c r="AU199" s="105">
        <v>2287617</v>
      </c>
      <c r="AV199" s="105"/>
      <c r="AW199" s="105"/>
      <c r="AX199" s="105"/>
      <c r="AY199" s="105"/>
      <c r="AZ199" s="105">
        <v>7000</v>
      </c>
      <c r="BA199" s="105"/>
      <c r="BB199" s="105"/>
      <c r="BC199" s="105"/>
      <c r="BD199" s="105"/>
      <c r="BE199" s="105">
        <f>AU199+AZ199</f>
        <v>2294617</v>
      </c>
      <c r="BF199" s="105"/>
      <c r="BG199" s="105"/>
      <c r="BH199" s="105"/>
      <c r="BI199" s="105"/>
    </row>
    <row r="200" spans="1:76" s="21" customFormat="1" ht="56" hidden="1" customHeight="1" x14ac:dyDescent="0.25">
      <c r="A200" s="56">
        <v>34</v>
      </c>
      <c r="B200" s="57"/>
      <c r="C200" s="57"/>
      <c r="D200" s="112" t="s">
        <v>234</v>
      </c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4"/>
      <c r="Q200" s="53" t="s">
        <v>257</v>
      </c>
      <c r="R200" s="53"/>
      <c r="S200" s="53"/>
      <c r="T200" s="53"/>
      <c r="U200" s="53"/>
      <c r="V200" s="40" t="s">
        <v>230</v>
      </c>
      <c r="W200" s="41"/>
      <c r="X200" s="41"/>
      <c r="Y200" s="41"/>
      <c r="Z200" s="41"/>
      <c r="AA200" s="41"/>
      <c r="AB200" s="41"/>
      <c r="AC200" s="41"/>
      <c r="AD200" s="41"/>
      <c r="AE200" s="42"/>
      <c r="AF200" s="105">
        <f t="shared" si="21"/>
        <v>0</v>
      </c>
      <c r="AG200" s="105"/>
      <c r="AH200" s="105"/>
      <c r="AI200" s="105"/>
      <c r="AJ200" s="105"/>
      <c r="AK200" s="55">
        <v>0</v>
      </c>
      <c r="AL200" s="55"/>
      <c r="AM200" s="55"/>
      <c r="AN200" s="55"/>
      <c r="AO200" s="55"/>
      <c r="AP200" s="55">
        <v>0</v>
      </c>
      <c r="AQ200" s="55"/>
      <c r="AR200" s="55"/>
      <c r="AS200" s="55"/>
      <c r="AT200" s="55"/>
      <c r="AU200" s="55"/>
      <c r="AV200" s="55"/>
      <c r="AW200" s="55"/>
      <c r="AX200" s="55"/>
      <c r="AY200" s="55"/>
      <c r="AZ200" s="55">
        <v>0</v>
      </c>
      <c r="BA200" s="55"/>
      <c r="BB200" s="55"/>
      <c r="BC200" s="55"/>
      <c r="BD200" s="55"/>
      <c r="BE200" s="55">
        <v>0</v>
      </c>
      <c r="BF200" s="55"/>
      <c r="BG200" s="55"/>
      <c r="BH200" s="55"/>
      <c r="BI200" s="55"/>
    </row>
    <row r="201" spans="1:76" s="21" customFormat="1" ht="28" customHeight="1" x14ac:dyDescent="0.25">
      <c r="A201" s="56">
        <v>10</v>
      </c>
      <c r="B201" s="57"/>
      <c r="C201" s="57"/>
      <c r="D201" s="59" t="s">
        <v>235</v>
      </c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1"/>
      <c r="Q201" s="53" t="s">
        <v>257</v>
      </c>
      <c r="R201" s="53"/>
      <c r="S201" s="53"/>
      <c r="T201" s="53"/>
      <c r="U201" s="53"/>
      <c r="V201" s="40" t="s">
        <v>230</v>
      </c>
      <c r="W201" s="41"/>
      <c r="X201" s="41"/>
      <c r="Y201" s="41"/>
      <c r="Z201" s="41"/>
      <c r="AA201" s="41"/>
      <c r="AB201" s="41"/>
      <c r="AC201" s="41"/>
      <c r="AD201" s="41"/>
      <c r="AE201" s="42"/>
      <c r="AF201" s="105">
        <f>AF196-AF197-AF199-AF202</f>
        <v>1076654</v>
      </c>
      <c r="AG201" s="105"/>
      <c r="AH201" s="105"/>
      <c r="AI201" s="105"/>
      <c r="AJ201" s="105"/>
      <c r="AK201" s="55">
        <v>0</v>
      </c>
      <c r="AL201" s="55"/>
      <c r="AM201" s="55"/>
      <c r="AN201" s="55"/>
      <c r="AO201" s="55"/>
      <c r="AP201" s="105">
        <f>AF201</f>
        <v>1076654</v>
      </c>
      <c r="AQ201" s="55"/>
      <c r="AR201" s="55"/>
      <c r="AS201" s="55"/>
      <c r="AT201" s="55"/>
      <c r="AU201" s="105">
        <f>AU196-AU197-AU199-AU202</f>
        <v>1159587</v>
      </c>
      <c r="AV201" s="55"/>
      <c r="AW201" s="55"/>
      <c r="AX201" s="55"/>
      <c r="AY201" s="55"/>
      <c r="AZ201" s="55">
        <v>0</v>
      </c>
      <c r="BA201" s="55"/>
      <c r="BB201" s="55"/>
      <c r="BC201" s="55"/>
      <c r="BD201" s="55"/>
      <c r="BE201" s="105">
        <f>AU201</f>
        <v>1159587</v>
      </c>
      <c r="BF201" s="55"/>
      <c r="BG201" s="55"/>
      <c r="BH201" s="55"/>
      <c r="BI201" s="55"/>
    </row>
    <row r="202" spans="1:76" s="21" customFormat="1" ht="28" customHeight="1" x14ac:dyDescent="0.25">
      <c r="A202" s="56">
        <v>11</v>
      </c>
      <c r="B202" s="57"/>
      <c r="C202" s="57"/>
      <c r="D202" s="59" t="s">
        <v>276</v>
      </c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1"/>
      <c r="Q202" s="53" t="s">
        <v>257</v>
      </c>
      <c r="R202" s="53"/>
      <c r="S202" s="53"/>
      <c r="T202" s="53"/>
      <c r="U202" s="53"/>
      <c r="V202" s="40" t="s">
        <v>230</v>
      </c>
      <c r="W202" s="41"/>
      <c r="X202" s="41"/>
      <c r="Y202" s="41"/>
      <c r="Z202" s="41"/>
      <c r="AA202" s="41"/>
      <c r="AB202" s="41"/>
      <c r="AC202" s="41"/>
      <c r="AD202" s="41"/>
      <c r="AE202" s="42"/>
      <c r="AF202" s="105">
        <f t="shared" si="21"/>
        <v>160000</v>
      </c>
      <c r="AG202" s="105"/>
      <c r="AH202" s="105"/>
      <c r="AI202" s="105"/>
      <c r="AJ202" s="105"/>
      <c r="AK202" s="105">
        <v>0</v>
      </c>
      <c r="AL202" s="105"/>
      <c r="AM202" s="105"/>
      <c r="AN202" s="105"/>
      <c r="AO202" s="105"/>
      <c r="AP202" s="105">
        <f>AF202</f>
        <v>160000</v>
      </c>
      <c r="AQ202" s="105"/>
      <c r="AR202" s="105"/>
      <c r="AS202" s="105"/>
      <c r="AT202" s="105"/>
      <c r="AU202" s="105">
        <f>AP202</f>
        <v>160000</v>
      </c>
      <c r="AV202" s="105"/>
      <c r="AW202" s="105"/>
      <c r="AX202" s="105"/>
      <c r="AY202" s="105"/>
      <c r="AZ202" s="105">
        <v>0</v>
      </c>
      <c r="BA202" s="105"/>
      <c r="BB202" s="105"/>
      <c r="BC202" s="105"/>
      <c r="BD202" s="105"/>
      <c r="BE202" s="105">
        <f>AU202</f>
        <v>160000</v>
      </c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  <c r="BT202" s="105"/>
      <c r="BU202" s="105"/>
      <c r="BV202" s="105"/>
      <c r="BW202" s="105"/>
      <c r="BX202" s="105"/>
    </row>
    <row r="203" spans="1:76" s="21" customFormat="1" ht="28" customHeight="1" x14ac:dyDescent="0.25">
      <c r="A203" s="56">
        <v>12</v>
      </c>
      <c r="B203" s="57"/>
      <c r="C203" s="57"/>
      <c r="D203" s="112" t="s">
        <v>236</v>
      </c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4"/>
      <c r="Q203" s="53" t="s">
        <v>257</v>
      </c>
      <c r="R203" s="53"/>
      <c r="S203" s="53"/>
      <c r="T203" s="53"/>
      <c r="U203" s="53"/>
      <c r="V203" s="40" t="s">
        <v>230</v>
      </c>
      <c r="W203" s="41"/>
      <c r="X203" s="41"/>
      <c r="Y203" s="41"/>
      <c r="Z203" s="41"/>
      <c r="AA203" s="41"/>
      <c r="AB203" s="41"/>
      <c r="AC203" s="41"/>
      <c r="AD203" s="41"/>
      <c r="AE203" s="42"/>
      <c r="AF203" s="105">
        <f>BJ157</f>
        <v>180768</v>
      </c>
      <c r="AG203" s="55"/>
      <c r="AH203" s="55"/>
      <c r="AI203" s="55"/>
      <c r="AJ203" s="55"/>
      <c r="AK203" s="55">
        <v>0</v>
      </c>
      <c r="AL203" s="55"/>
      <c r="AM203" s="55"/>
      <c r="AN203" s="55"/>
      <c r="AO203" s="55"/>
      <c r="AP203" s="105">
        <f>AF203</f>
        <v>180768</v>
      </c>
      <c r="AQ203" s="55"/>
      <c r="AR203" s="55"/>
      <c r="AS203" s="55"/>
      <c r="AT203" s="55"/>
      <c r="AU203" s="105">
        <f>AP203</f>
        <v>180768</v>
      </c>
      <c r="AV203" s="55"/>
      <c r="AW203" s="55"/>
      <c r="AX203" s="55"/>
      <c r="AY203" s="55"/>
      <c r="AZ203" s="55">
        <v>0</v>
      </c>
      <c r="BA203" s="55"/>
      <c r="BB203" s="55"/>
      <c r="BC203" s="55"/>
      <c r="BD203" s="55"/>
      <c r="BE203" s="105">
        <f>AU203</f>
        <v>180768</v>
      </c>
      <c r="BF203" s="55"/>
      <c r="BG203" s="55"/>
      <c r="BH203" s="55"/>
      <c r="BI203" s="55"/>
    </row>
    <row r="204" spans="1:76" s="22" customFormat="1" ht="13" x14ac:dyDescent="0.25">
      <c r="A204" s="103">
        <v>0</v>
      </c>
      <c r="B204" s="104"/>
      <c r="C204" s="104"/>
      <c r="D204" s="109" t="s">
        <v>196</v>
      </c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1"/>
      <c r="Q204" s="63"/>
      <c r="R204" s="63"/>
      <c r="S204" s="63"/>
      <c r="T204" s="63"/>
      <c r="U204" s="63"/>
      <c r="V204" s="85"/>
      <c r="W204" s="86"/>
      <c r="X204" s="86"/>
      <c r="Y204" s="86"/>
      <c r="Z204" s="86"/>
      <c r="AA204" s="86"/>
      <c r="AB204" s="86"/>
      <c r="AC204" s="86"/>
      <c r="AD204" s="86"/>
      <c r="AE204" s="87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</row>
    <row r="205" spans="1:76" s="21" customFormat="1" ht="28" customHeight="1" x14ac:dyDescent="0.25">
      <c r="A205" s="56">
        <v>13</v>
      </c>
      <c r="B205" s="57"/>
      <c r="C205" s="57"/>
      <c r="D205" s="59" t="s">
        <v>237</v>
      </c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1"/>
      <c r="Q205" s="53" t="s">
        <v>197</v>
      </c>
      <c r="R205" s="53"/>
      <c r="S205" s="53"/>
      <c r="T205" s="53"/>
      <c r="U205" s="53"/>
      <c r="V205" s="40" t="s">
        <v>238</v>
      </c>
      <c r="W205" s="41"/>
      <c r="X205" s="41"/>
      <c r="Y205" s="41"/>
      <c r="Z205" s="41"/>
      <c r="AA205" s="41"/>
      <c r="AB205" s="41"/>
      <c r="AC205" s="41"/>
      <c r="AD205" s="41"/>
      <c r="AE205" s="42"/>
      <c r="AF205" s="55">
        <f>BJ161</f>
        <v>78</v>
      </c>
      <c r="AG205" s="55"/>
      <c r="AH205" s="55"/>
      <c r="AI205" s="55"/>
      <c r="AJ205" s="55"/>
      <c r="AK205" s="55">
        <v>0</v>
      </c>
      <c r="AL205" s="55"/>
      <c r="AM205" s="55"/>
      <c r="AN205" s="55"/>
      <c r="AO205" s="55"/>
      <c r="AP205" s="55">
        <f>AF205</f>
        <v>78</v>
      </c>
      <c r="AQ205" s="55"/>
      <c r="AR205" s="55"/>
      <c r="AS205" s="55"/>
      <c r="AT205" s="55"/>
      <c r="AU205" s="55">
        <f>AP205</f>
        <v>78</v>
      </c>
      <c r="AV205" s="55"/>
      <c r="AW205" s="55"/>
      <c r="AX205" s="55"/>
      <c r="AY205" s="55"/>
      <c r="AZ205" s="55">
        <v>0</v>
      </c>
      <c r="BA205" s="55"/>
      <c r="BB205" s="55"/>
      <c r="BC205" s="55"/>
      <c r="BD205" s="55"/>
      <c r="BE205" s="55">
        <f>AU205</f>
        <v>78</v>
      </c>
      <c r="BF205" s="55"/>
      <c r="BG205" s="55"/>
      <c r="BH205" s="55"/>
      <c r="BI205" s="55"/>
    </row>
    <row r="206" spans="1:76" s="21" customFormat="1" ht="28" customHeight="1" x14ac:dyDescent="0.25">
      <c r="A206" s="56">
        <v>14</v>
      </c>
      <c r="B206" s="57"/>
      <c r="C206" s="57"/>
      <c r="D206" s="59" t="s">
        <v>239</v>
      </c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1"/>
      <c r="Q206" s="53" t="s">
        <v>197</v>
      </c>
      <c r="R206" s="53"/>
      <c r="S206" s="53"/>
      <c r="T206" s="53"/>
      <c r="U206" s="53"/>
      <c r="V206" s="40" t="s">
        <v>240</v>
      </c>
      <c r="W206" s="41"/>
      <c r="X206" s="41"/>
      <c r="Y206" s="41"/>
      <c r="Z206" s="41"/>
      <c r="AA206" s="41"/>
      <c r="AB206" s="41"/>
      <c r="AC206" s="41"/>
      <c r="AD206" s="41"/>
      <c r="AE206" s="42"/>
      <c r="AF206" s="55">
        <f>BJ162</f>
        <v>6800</v>
      </c>
      <c r="AG206" s="55"/>
      <c r="AH206" s="55"/>
      <c r="AI206" s="55"/>
      <c r="AJ206" s="55"/>
      <c r="AK206" s="55">
        <v>0</v>
      </c>
      <c r="AL206" s="55"/>
      <c r="AM206" s="55"/>
      <c r="AN206" s="55"/>
      <c r="AO206" s="55"/>
      <c r="AP206" s="55">
        <f>AF206</f>
        <v>6800</v>
      </c>
      <c r="AQ206" s="55"/>
      <c r="AR206" s="55"/>
      <c r="AS206" s="55"/>
      <c r="AT206" s="55"/>
      <c r="AU206" s="55">
        <f>AP206</f>
        <v>6800</v>
      </c>
      <c r="AV206" s="55"/>
      <c r="AW206" s="55"/>
      <c r="AX206" s="55"/>
      <c r="AY206" s="55"/>
      <c r="AZ206" s="55">
        <v>0</v>
      </c>
      <c r="BA206" s="55"/>
      <c r="BB206" s="55"/>
      <c r="BC206" s="55"/>
      <c r="BD206" s="55"/>
      <c r="BE206" s="55">
        <f>AU206</f>
        <v>6800</v>
      </c>
      <c r="BF206" s="55"/>
      <c r="BG206" s="55"/>
      <c r="BH206" s="55"/>
      <c r="BI206" s="55"/>
    </row>
    <row r="207" spans="1:76" s="21" customFormat="1" ht="32" customHeight="1" x14ac:dyDescent="0.25">
      <c r="A207" s="56">
        <v>15</v>
      </c>
      <c r="B207" s="57"/>
      <c r="C207" s="57"/>
      <c r="D207" s="59" t="s">
        <v>241</v>
      </c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1"/>
      <c r="Q207" s="53" t="s">
        <v>197</v>
      </c>
      <c r="R207" s="53"/>
      <c r="S207" s="53"/>
      <c r="T207" s="53"/>
      <c r="U207" s="53"/>
      <c r="V207" s="40" t="s">
        <v>238</v>
      </c>
      <c r="W207" s="41"/>
      <c r="X207" s="41"/>
      <c r="Y207" s="41"/>
      <c r="Z207" s="41"/>
      <c r="AA207" s="41"/>
      <c r="AB207" s="41"/>
      <c r="AC207" s="41"/>
      <c r="AD207" s="41"/>
      <c r="AE207" s="42"/>
      <c r="AF207" s="55">
        <f t="shared" ref="AF207:AF208" si="22">BJ163</f>
        <v>33</v>
      </c>
      <c r="AG207" s="55"/>
      <c r="AH207" s="55"/>
      <c r="AI207" s="55"/>
      <c r="AJ207" s="55"/>
      <c r="AK207" s="55">
        <v>0</v>
      </c>
      <c r="AL207" s="55"/>
      <c r="AM207" s="55"/>
      <c r="AN207" s="55"/>
      <c r="AO207" s="55"/>
      <c r="AP207" s="55">
        <v>33</v>
      </c>
      <c r="AQ207" s="55"/>
      <c r="AR207" s="55"/>
      <c r="AS207" s="55"/>
      <c r="AT207" s="55"/>
      <c r="AU207" s="55">
        <v>33</v>
      </c>
      <c r="AV207" s="55"/>
      <c r="AW207" s="55"/>
      <c r="AX207" s="55"/>
      <c r="AY207" s="55"/>
      <c r="AZ207" s="55">
        <v>0</v>
      </c>
      <c r="BA207" s="55"/>
      <c r="BB207" s="55"/>
      <c r="BC207" s="55"/>
      <c r="BD207" s="55"/>
      <c r="BE207" s="55">
        <v>33</v>
      </c>
      <c r="BF207" s="55"/>
      <c r="BG207" s="55"/>
      <c r="BH207" s="55"/>
      <c r="BI207" s="55"/>
    </row>
    <row r="208" spans="1:76" s="21" customFormat="1" ht="28" customHeight="1" x14ac:dyDescent="0.25">
      <c r="A208" s="56">
        <v>16</v>
      </c>
      <c r="B208" s="57"/>
      <c r="C208" s="57"/>
      <c r="D208" s="59" t="s">
        <v>242</v>
      </c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1"/>
      <c r="Q208" s="53" t="s">
        <v>243</v>
      </c>
      <c r="R208" s="53"/>
      <c r="S208" s="53"/>
      <c r="T208" s="53"/>
      <c r="U208" s="53"/>
      <c r="V208" s="40" t="s">
        <v>240</v>
      </c>
      <c r="W208" s="41"/>
      <c r="X208" s="41"/>
      <c r="Y208" s="41"/>
      <c r="Z208" s="41"/>
      <c r="AA208" s="41"/>
      <c r="AB208" s="41"/>
      <c r="AC208" s="41"/>
      <c r="AD208" s="41"/>
      <c r="AE208" s="42"/>
      <c r="AF208" s="55">
        <f t="shared" si="22"/>
        <v>5000</v>
      </c>
      <c r="AG208" s="55"/>
      <c r="AH208" s="55"/>
      <c r="AI208" s="55"/>
      <c r="AJ208" s="55"/>
      <c r="AK208" s="55">
        <v>0</v>
      </c>
      <c r="AL208" s="55"/>
      <c r="AM208" s="55"/>
      <c r="AN208" s="55"/>
      <c r="AO208" s="55"/>
      <c r="AP208" s="55">
        <v>5000</v>
      </c>
      <c r="AQ208" s="55"/>
      <c r="AR208" s="55"/>
      <c r="AS208" s="55"/>
      <c r="AT208" s="55"/>
      <c r="AU208" s="55">
        <v>5000</v>
      </c>
      <c r="AV208" s="55"/>
      <c r="AW208" s="55"/>
      <c r="AX208" s="55"/>
      <c r="AY208" s="55"/>
      <c r="AZ208" s="55">
        <v>0</v>
      </c>
      <c r="BA208" s="55"/>
      <c r="BB208" s="55"/>
      <c r="BC208" s="55"/>
      <c r="BD208" s="55"/>
      <c r="BE208" s="55">
        <v>5000</v>
      </c>
      <c r="BF208" s="55"/>
      <c r="BG208" s="55"/>
      <c r="BH208" s="55"/>
      <c r="BI208" s="55"/>
    </row>
    <row r="209" spans="1:76" s="21" customFormat="1" ht="28" customHeight="1" x14ac:dyDescent="0.25">
      <c r="A209" s="56">
        <v>17</v>
      </c>
      <c r="B209" s="57"/>
      <c r="C209" s="57"/>
      <c r="D209" s="59" t="s">
        <v>273</v>
      </c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1"/>
      <c r="Q209" s="53" t="s">
        <v>243</v>
      </c>
      <c r="R209" s="53"/>
      <c r="S209" s="53"/>
      <c r="T209" s="53"/>
      <c r="U209" s="53"/>
      <c r="V209" s="40" t="s">
        <v>244</v>
      </c>
      <c r="W209" s="41"/>
      <c r="X209" s="41"/>
      <c r="Y209" s="41"/>
      <c r="Z209" s="41"/>
      <c r="AA209" s="41"/>
      <c r="AB209" s="41"/>
      <c r="AC209" s="41"/>
      <c r="AD209" s="41"/>
      <c r="AE209" s="42"/>
      <c r="AF209" s="105">
        <f>BJ166</f>
        <v>54000</v>
      </c>
      <c r="AG209" s="55"/>
      <c r="AH209" s="55"/>
      <c r="AI209" s="55"/>
      <c r="AJ209" s="55"/>
      <c r="AK209" s="55">
        <v>0</v>
      </c>
      <c r="AL209" s="55"/>
      <c r="AM209" s="55"/>
      <c r="AN209" s="55"/>
      <c r="AO209" s="55"/>
      <c r="AP209" s="105">
        <f>AF209</f>
        <v>54000</v>
      </c>
      <c r="AQ209" s="55"/>
      <c r="AR209" s="55"/>
      <c r="AS209" s="55"/>
      <c r="AT209" s="55"/>
      <c r="AU209" s="105">
        <f>AP209</f>
        <v>54000</v>
      </c>
      <c r="AV209" s="55"/>
      <c r="AW209" s="55"/>
      <c r="AX209" s="55"/>
      <c r="AY209" s="55"/>
      <c r="AZ209" s="55">
        <v>0</v>
      </c>
      <c r="BA209" s="55"/>
      <c r="BB209" s="55"/>
      <c r="BC209" s="55"/>
      <c r="BD209" s="55"/>
      <c r="BE209" s="105">
        <f>AU209</f>
        <v>54000</v>
      </c>
      <c r="BF209" s="55"/>
      <c r="BG209" s="55"/>
      <c r="BH209" s="55"/>
      <c r="BI209" s="55"/>
    </row>
    <row r="210" spans="1:76" s="21" customFormat="1" ht="27.5" customHeight="1" x14ac:dyDescent="0.25">
      <c r="A210" s="56">
        <v>18</v>
      </c>
      <c r="B210" s="57"/>
      <c r="C210" s="57"/>
      <c r="D210" s="59" t="s">
        <v>277</v>
      </c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1"/>
      <c r="Q210" s="53" t="s">
        <v>243</v>
      </c>
      <c r="R210" s="53"/>
      <c r="S210" s="53"/>
      <c r="T210" s="53"/>
      <c r="U210" s="53"/>
      <c r="V210" s="40" t="s">
        <v>230</v>
      </c>
      <c r="W210" s="41"/>
      <c r="X210" s="41"/>
      <c r="Y210" s="41"/>
      <c r="Z210" s="41"/>
      <c r="AA210" s="41"/>
      <c r="AB210" s="41"/>
      <c r="AC210" s="41"/>
      <c r="AD210" s="41"/>
      <c r="AE210" s="42"/>
      <c r="AF210" s="105">
        <v>20</v>
      </c>
      <c r="AG210" s="55"/>
      <c r="AH210" s="55"/>
      <c r="AI210" s="55"/>
      <c r="AJ210" s="55"/>
      <c r="AK210" s="105">
        <v>0</v>
      </c>
      <c r="AL210" s="105"/>
      <c r="AM210" s="105"/>
      <c r="AN210" s="105"/>
      <c r="AO210" s="105"/>
      <c r="AP210" s="105">
        <v>20</v>
      </c>
      <c r="AQ210" s="105"/>
      <c r="AR210" s="105"/>
      <c r="AS210" s="105"/>
      <c r="AT210" s="105"/>
      <c r="AU210" s="105">
        <v>20</v>
      </c>
      <c r="AV210" s="105"/>
      <c r="AW210" s="105"/>
      <c r="AX210" s="105"/>
      <c r="AY210" s="105"/>
      <c r="AZ210" s="105">
        <v>0</v>
      </c>
      <c r="BA210" s="105"/>
      <c r="BB210" s="105"/>
      <c r="BC210" s="105"/>
      <c r="BD210" s="105"/>
      <c r="BE210" s="105">
        <f>AU210</f>
        <v>20</v>
      </c>
      <c r="BF210" s="105"/>
      <c r="BG210" s="105"/>
      <c r="BH210" s="105"/>
      <c r="BI210" s="10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</row>
    <row r="211" spans="1:76" s="21" customFormat="1" ht="28" hidden="1" customHeight="1" x14ac:dyDescent="0.25">
      <c r="A211" s="56"/>
      <c r="B211" s="57"/>
      <c r="C211" s="57"/>
      <c r="D211" s="112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4"/>
      <c r="Q211" s="53"/>
      <c r="R211" s="53"/>
      <c r="S211" s="53"/>
      <c r="T211" s="53"/>
      <c r="U211" s="53"/>
      <c r="V211" s="40"/>
      <c r="W211" s="41"/>
      <c r="X211" s="41"/>
      <c r="Y211" s="41"/>
      <c r="Z211" s="41"/>
      <c r="AA211" s="41"/>
      <c r="AB211" s="41"/>
      <c r="AC211" s="41"/>
      <c r="AD211" s="41"/>
      <c r="AE211" s="42"/>
      <c r="AF211" s="105">
        <f t="shared" ref="AF211:AF215" si="23">BJ168</f>
        <v>20</v>
      </c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</row>
    <row r="212" spans="1:76" s="21" customFormat="1" ht="28" hidden="1" customHeight="1" x14ac:dyDescent="0.25">
      <c r="A212" s="56"/>
      <c r="B212" s="57"/>
      <c r="C212" s="57"/>
      <c r="D212" s="112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4"/>
      <c r="Q212" s="53"/>
      <c r="R212" s="53"/>
      <c r="S212" s="53"/>
      <c r="T212" s="53"/>
      <c r="U212" s="53"/>
      <c r="V212" s="40"/>
      <c r="W212" s="41"/>
      <c r="X212" s="41"/>
      <c r="Y212" s="41"/>
      <c r="Z212" s="41"/>
      <c r="AA212" s="41"/>
      <c r="AB212" s="41"/>
      <c r="AC212" s="41"/>
      <c r="AD212" s="41"/>
      <c r="AE212" s="42"/>
      <c r="AF212" s="105">
        <f t="shared" si="23"/>
        <v>0</v>
      </c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</row>
    <row r="213" spans="1:76" s="22" customFormat="1" ht="13" x14ac:dyDescent="0.25">
      <c r="A213" s="103">
        <v>0</v>
      </c>
      <c r="B213" s="104"/>
      <c r="C213" s="104"/>
      <c r="D213" s="109" t="s">
        <v>198</v>
      </c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1"/>
      <c r="Q213" s="63"/>
      <c r="R213" s="63"/>
      <c r="S213" s="63"/>
      <c r="T213" s="63"/>
      <c r="U213" s="63"/>
      <c r="V213" s="85"/>
      <c r="W213" s="86"/>
      <c r="X213" s="86"/>
      <c r="Y213" s="86"/>
      <c r="Z213" s="86"/>
      <c r="AA213" s="86"/>
      <c r="AB213" s="86"/>
      <c r="AC213" s="86"/>
      <c r="AD213" s="86"/>
      <c r="AE213" s="87"/>
      <c r="AF213" s="105"/>
      <c r="AG213" s="55"/>
      <c r="AH213" s="55"/>
      <c r="AI213" s="55"/>
      <c r="AJ213" s="55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</row>
    <row r="214" spans="1:76" s="21" customFormat="1" ht="28" customHeight="1" x14ac:dyDescent="0.25">
      <c r="A214" s="56">
        <v>19</v>
      </c>
      <c r="B214" s="57"/>
      <c r="C214" s="57"/>
      <c r="D214" s="59" t="s">
        <v>247</v>
      </c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1"/>
      <c r="Q214" s="53" t="s">
        <v>257</v>
      </c>
      <c r="R214" s="53"/>
      <c r="S214" s="53"/>
      <c r="T214" s="53"/>
      <c r="U214" s="53"/>
      <c r="V214" s="40" t="s">
        <v>199</v>
      </c>
      <c r="W214" s="41"/>
      <c r="X214" s="41"/>
      <c r="Y214" s="41"/>
      <c r="Z214" s="41"/>
      <c r="AA214" s="41"/>
      <c r="AB214" s="41"/>
      <c r="AC214" s="41"/>
      <c r="AD214" s="41"/>
      <c r="AE214" s="42"/>
      <c r="AF214" s="105">
        <f>AF197/AF206</f>
        <v>615.89852941176468</v>
      </c>
      <c r="AG214" s="55"/>
      <c r="AH214" s="55"/>
      <c r="AI214" s="55"/>
      <c r="AJ214" s="55"/>
      <c r="AK214" s="55">
        <v>0</v>
      </c>
      <c r="AL214" s="55"/>
      <c r="AM214" s="55"/>
      <c r="AN214" s="55"/>
      <c r="AO214" s="55"/>
      <c r="AP214" s="105">
        <f>AF214</f>
        <v>615.89852941176468</v>
      </c>
      <c r="AQ214" s="55"/>
      <c r="AR214" s="55"/>
      <c r="AS214" s="55"/>
      <c r="AT214" s="55"/>
      <c r="AU214" s="105">
        <f>AP214</f>
        <v>615.89852941176468</v>
      </c>
      <c r="AV214" s="55"/>
      <c r="AW214" s="55"/>
      <c r="AX214" s="55"/>
      <c r="AY214" s="55"/>
      <c r="AZ214" s="105">
        <v>0</v>
      </c>
      <c r="BA214" s="55"/>
      <c r="BB214" s="55"/>
      <c r="BC214" s="55"/>
      <c r="BD214" s="55"/>
      <c r="BE214" s="105">
        <f>AU214</f>
        <v>615.89852941176468</v>
      </c>
      <c r="BF214" s="55"/>
      <c r="BG214" s="55"/>
      <c r="BH214" s="55"/>
      <c r="BI214" s="55"/>
    </row>
    <row r="215" spans="1:76" s="21" customFormat="1" ht="28" customHeight="1" x14ac:dyDescent="0.25">
      <c r="A215" s="56">
        <v>20</v>
      </c>
      <c r="B215" s="57"/>
      <c r="C215" s="57"/>
      <c r="D215" s="59" t="s">
        <v>248</v>
      </c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1"/>
      <c r="Q215" s="53" t="s">
        <v>257</v>
      </c>
      <c r="R215" s="53"/>
      <c r="S215" s="53"/>
      <c r="T215" s="53"/>
      <c r="U215" s="53"/>
      <c r="V215" s="40" t="s">
        <v>199</v>
      </c>
      <c r="W215" s="41"/>
      <c r="X215" s="41"/>
      <c r="Y215" s="41"/>
      <c r="Z215" s="41"/>
      <c r="AA215" s="41"/>
      <c r="AB215" s="41"/>
      <c r="AC215" s="41"/>
      <c r="AD215" s="41"/>
      <c r="AE215" s="42"/>
      <c r="AF215" s="105">
        <f t="shared" si="23"/>
        <v>5477.818181818182</v>
      </c>
      <c r="AG215" s="55"/>
      <c r="AH215" s="55"/>
      <c r="AI215" s="55"/>
      <c r="AJ215" s="55"/>
      <c r="AK215" s="105">
        <v>0</v>
      </c>
      <c r="AL215" s="105"/>
      <c r="AM215" s="105"/>
      <c r="AN215" s="105"/>
      <c r="AO215" s="105"/>
      <c r="AP215" s="105">
        <f>AF215</f>
        <v>5477.818181818182</v>
      </c>
      <c r="AQ215" s="105"/>
      <c r="AR215" s="105"/>
      <c r="AS215" s="105"/>
      <c r="AT215" s="105"/>
      <c r="AU215" s="105">
        <f>AP215</f>
        <v>5477.818181818182</v>
      </c>
      <c r="AV215" s="105"/>
      <c r="AW215" s="105"/>
      <c r="AX215" s="105"/>
      <c r="AY215" s="105"/>
      <c r="AZ215" s="55">
        <v>0</v>
      </c>
      <c r="BA215" s="55"/>
      <c r="BB215" s="55"/>
      <c r="BC215" s="55"/>
      <c r="BD215" s="55"/>
      <c r="BE215" s="105">
        <f>AU215</f>
        <v>5477.818181818182</v>
      </c>
      <c r="BF215" s="55"/>
      <c r="BG215" s="55"/>
      <c r="BH215" s="55"/>
      <c r="BI215" s="55"/>
    </row>
    <row r="216" spans="1:76" s="21" customFormat="1" ht="28" hidden="1" customHeight="1" x14ac:dyDescent="0.25">
      <c r="A216" s="56">
        <v>17</v>
      </c>
      <c r="B216" s="57"/>
      <c r="C216" s="57"/>
      <c r="D216" s="59" t="s">
        <v>249</v>
      </c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1"/>
      <c r="Q216" s="53" t="s">
        <v>257</v>
      </c>
      <c r="R216" s="53"/>
      <c r="S216" s="53"/>
      <c r="T216" s="53"/>
      <c r="U216" s="53"/>
      <c r="V216" s="40" t="s">
        <v>199</v>
      </c>
      <c r="W216" s="41"/>
      <c r="X216" s="41"/>
      <c r="Y216" s="41"/>
      <c r="Z216" s="41"/>
      <c r="AA216" s="41"/>
      <c r="AB216" s="41"/>
      <c r="AC216" s="41"/>
      <c r="AD216" s="41"/>
      <c r="AE216" s="42"/>
      <c r="AF216" s="55">
        <v>0</v>
      </c>
      <c r="AG216" s="55"/>
      <c r="AH216" s="55"/>
      <c r="AI216" s="55"/>
      <c r="AJ216" s="55"/>
      <c r="AK216" s="55">
        <v>0</v>
      </c>
      <c r="AL216" s="55"/>
      <c r="AM216" s="55"/>
      <c r="AN216" s="55"/>
      <c r="AO216" s="55"/>
      <c r="AP216" s="55">
        <v>0</v>
      </c>
      <c r="AQ216" s="55"/>
      <c r="AR216" s="55"/>
      <c r="AS216" s="55"/>
      <c r="AT216" s="55"/>
      <c r="AU216" s="55"/>
      <c r="AV216" s="55"/>
      <c r="AW216" s="55"/>
      <c r="AX216" s="55"/>
      <c r="AY216" s="55"/>
      <c r="AZ216" s="55">
        <v>0</v>
      </c>
      <c r="BA216" s="55"/>
      <c r="BB216" s="55"/>
      <c r="BC216" s="55"/>
      <c r="BD216" s="55"/>
      <c r="BE216" s="55"/>
      <c r="BF216" s="55"/>
      <c r="BG216" s="55"/>
      <c r="BH216" s="55"/>
      <c r="BI216" s="55"/>
    </row>
    <row r="217" spans="1:76" s="21" customFormat="1" ht="42" customHeight="1" x14ac:dyDescent="0.25">
      <c r="A217" s="56">
        <v>21</v>
      </c>
      <c r="B217" s="57"/>
      <c r="C217" s="57"/>
      <c r="D217" s="59" t="s">
        <v>272</v>
      </c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1"/>
      <c r="Q217" s="53" t="s">
        <v>257</v>
      </c>
      <c r="R217" s="53"/>
      <c r="S217" s="53"/>
      <c r="T217" s="53"/>
      <c r="U217" s="53"/>
      <c r="V217" s="40" t="s">
        <v>199</v>
      </c>
      <c r="W217" s="41"/>
      <c r="X217" s="41"/>
      <c r="Y217" s="41"/>
      <c r="Z217" s="41"/>
      <c r="AA217" s="41"/>
      <c r="AB217" s="41"/>
      <c r="AC217" s="41"/>
      <c r="AD217" s="41"/>
      <c r="AE217" s="42"/>
      <c r="AF217" s="105">
        <f>AF201/20</f>
        <v>53832.7</v>
      </c>
      <c r="AG217" s="105"/>
      <c r="AH217" s="105"/>
      <c r="AI217" s="105"/>
      <c r="AJ217" s="105"/>
      <c r="AK217" s="55">
        <v>0</v>
      </c>
      <c r="AL217" s="55"/>
      <c r="AM217" s="55"/>
      <c r="AN217" s="55"/>
      <c r="AO217" s="55"/>
      <c r="AP217" s="105">
        <f>AF217</f>
        <v>53832.7</v>
      </c>
      <c r="AQ217" s="55"/>
      <c r="AR217" s="55"/>
      <c r="AS217" s="55"/>
      <c r="AT217" s="55"/>
      <c r="AU217" s="105">
        <f>AP217</f>
        <v>53832.7</v>
      </c>
      <c r="AV217" s="55"/>
      <c r="AW217" s="55"/>
      <c r="AX217" s="55"/>
      <c r="AY217" s="55"/>
      <c r="AZ217" s="105">
        <v>0</v>
      </c>
      <c r="BA217" s="105"/>
      <c r="BB217" s="105"/>
      <c r="BC217" s="105"/>
      <c r="BD217" s="105"/>
      <c r="BE217" s="105"/>
      <c r="BF217" s="105"/>
      <c r="BG217" s="105"/>
      <c r="BH217" s="105"/>
      <c r="BI217" s="105"/>
    </row>
    <row r="218" spans="1:76" s="21" customFormat="1" ht="28" customHeight="1" x14ac:dyDescent="0.25">
      <c r="A218" s="56">
        <v>22</v>
      </c>
      <c r="B218" s="57"/>
      <c r="C218" s="57"/>
      <c r="D218" s="59" t="s">
        <v>278</v>
      </c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1"/>
      <c r="Q218" s="53" t="s">
        <v>257</v>
      </c>
      <c r="R218" s="53"/>
      <c r="S218" s="53"/>
      <c r="T218" s="53"/>
      <c r="U218" s="53"/>
      <c r="V218" s="40" t="s">
        <v>199</v>
      </c>
      <c r="W218" s="41"/>
      <c r="X218" s="41"/>
      <c r="Y218" s="41"/>
      <c r="Z218" s="41"/>
      <c r="AA218" s="41"/>
      <c r="AB218" s="41"/>
      <c r="AC218" s="41"/>
      <c r="AD218" s="41"/>
      <c r="AE218" s="42"/>
      <c r="AF218" s="105">
        <v>8000</v>
      </c>
      <c r="AG218" s="105"/>
      <c r="AH218" s="105"/>
      <c r="AI218" s="105"/>
      <c r="AJ218" s="105"/>
      <c r="AK218" s="105">
        <v>0</v>
      </c>
      <c r="AL218" s="105"/>
      <c r="AM218" s="105"/>
      <c r="AN218" s="105"/>
      <c r="AO218" s="105"/>
      <c r="AP218" s="105">
        <f>AF218</f>
        <v>8000</v>
      </c>
      <c r="AQ218" s="55"/>
      <c r="AR218" s="55"/>
      <c r="AS218" s="55"/>
      <c r="AT218" s="55"/>
      <c r="AU218" s="105">
        <v>8000</v>
      </c>
      <c r="AV218" s="105"/>
      <c r="AW218" s="105"/>
      <c r="AX218" s="105"/>
      <c r="AY218" s="105"/>
      <c r="AZ218" s="105">
        <v>0</v>
      </c>
      <c r="BA218" s="105"/>
      <c r="BB218" s="105"/>
      <c r="BC218" s="105"/>
      <c r="BD218" s="105"/>
      <c r="BE218" s="105">
        <f>AU218</f>
        <v>8000</v>
      </c>
      <c r="BF218" s="105"/>
      <c r="BG218" s="105"/>
      <c r="BH218" s="105"/>
      <c r="BI218" s="10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</row>
    <row r="219" spans="1:76" s="21" customFormat="1" ht="28" hidden="1" customHeight="1" x14ac:dyDescent="0.25">
      <c r="A219" s="56"/>
      <c r="B219" s="57"/>
      <c r="C219" s="57"/>
      <c r="D219" s="59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1"/>
      <c r="Q219" s="53"/>
      <c r="R219" s="53"/>
      <c r="S219" s="53"/>
      <c r="T219" s="53"/>
      <c r="U219" s="53"/>
      <c r="V219" s="40"/>
      <c r="W219" s="41"/>
      <c r="X219" s="41"/>
      <c r="Y219" s="41"/>
      <c r="Z219" s="41"/>
      <c r="AA219" s="41"/>
      <c r="AB219" s="41"/>
      <c r="AC219" s="41"/>
      <c r="AD219" s="41"/>
      <c r="AE219" s="42"/>
      <c r="AF219" s="105">
        <v>8001</v>
      </c>
      <c r="AG219" s="105"/>
      <c r="AH219" s="105"/>
      <c r="AI219" s="105"/>
      <c r="AJ219" s="10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</row>
    <row r="220" spans="1:76" s="22" customFormat="1" ht="13" x14ac:dyDescent="0.25">
      <c r="A220" s="103">
        <v>0</v>
      </c>
      <c r="B220" s="104"/>
      <c r="C220" s="104"/>
      <c r="D220" s="109" t="s">
        <v>200</v>
      </c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1"/>
      <c r="Q220" s="63"/>
      <c r="R220" s="63"/>
      <c r="S220" s="63"/>
      <c r="T220" s="63"/>
      <c r="U220" s="63"/>
      <c r="V220" s="85"/>
      <c r="W220" s="86"/>
      <c r="X220" s="86"/>
      <c r="Y220" s="86"/>
      <c r="Z220" s="86"/>
      <c r="AA220" s="86"/>
      <c r="AB220" s="86"/>
      <c r="AC220" s="86"/>
      <c r="AD220" s="86"/>
      <c r="AE220" s="87"/>
      <c r="AF220" s="105"/>
      <c r="AG220" s="105"/>
      <c r="AH220" s="105"/>
      <c r="AI220" s="105"/>
      <c r="AJ220" s="105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</row>
    <row r="221" spans="1:76" s="21" customFormat="1" ht="34.5" customHeight="1" x14ac:dyDescent="0.25">
      <c r="A221" s="56">
        <v>23</v>
      </c>
      <c r="B221" s="57"/>
      <c r="C221" s="57"/>
      <c r="D221" s="59" t="s">
        <v>268</v>
      </c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1"/>
      <c r="Q221" s="53" t="s">
        <v>201</v>
      </c>
      <c r="R221" s="53"/>
      <c r="S221" s="53"/>
      <c r="T221" s="53"/>
      <c r="U221" s="53"/>
      <c r="V221" s="40" t="s">
        <v>252</v>
      </c>
      <c r="W221" s="41"/>
      <c r="X221" s="41"/>
      <c r="Y221" s="41"/>
      <c r="Z221" s="41"/>
      <c r="AA221" s="41"/>
      <c r="AB221" s="41"/>
      <c r="AC221" s="41"/>
      <c r="AD221" s="41"/>
      <c r="AE221" s="42"/>
      <c r="AF221" s="105">
        <v>97</v>
      </c>
      <c r="AG221" s="105"/>
      <c r="AH221" s="105"/>
      <c r="AI221" s="105"/>
      <c r="AJ221" s="105"/>
      <c r="AK221" s="55">
        <v>0</v>
      </c>
      <c r="AL221" s="55"/>
      <c r="AM221" s="55"/>
      <c r="AN221" s="55"/>
      <c r="AO221" s="55"/>
      <c r="AP221" s="105">
        <f>AF221</f>
        <v>97</v>
      </c>
      <c r="AQ221" s="55"/>
      <c r="AR221" s="55"/>
      <c r="AS221" s="55"/>
      <c r="AT221" s="55"/>
      <c r="AU221" s="55">
        <v>98</v>
      </c>
      <c r="AV221" s="55"/>
      <c r="AW221" s="55"/>
      <c r="AX221" s="55"/>
      <c r="AY221" s="55"/>
      <c r="AZ221" s="55">
        <v>0</v>
      </c>
      <c r="BA221" s="55"/>
      <c r="BB221" s="55"/>
      <c r="BC221" s="55"/>
      <c r="BD221" s="55"/>
      <c r="BE221" s="55">
        <v>98</v>
      </c>
      <c r="BF221" s="55"/>
      <c r="BG221" s="55"/>
      <c r="BH221" s="55"/>
      <c r="BI221" s="55"/>
    </row>
    <row r="222" spans="1:76" s="21" customFormat="1" ht="29" customHeight="1" x14ac:dyDescent="0.25">
      <c r="A222" s="56">
        <v>24</v>
      </c>
      <c r="B222" s="57"/>
      <c r="C222" s="57"/>
      <c r="D222" s="59" t="s">
        <v>269</v>
      </c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1"/>
      <c r="Q222" s="53" t="s">
        <v>201</v>
      </c>
      <c r="R222" s="53"/>
      <c r="S222" s="53"/>
      <c r="T222" s="53"/>
      <c r="U222" s="53"/>
      <c r="V222" s="40" t="s">
        <v>252</v>
      </c>
      <c r="W222" s="41"/>
      <c r="X222" s="41"/>
      <c r="Y222" s="41"/>
      <c r="Z222" s="41"/>
      <c r="AA222" s="41"/>
      <c r="AB222" s="41"/>
      <c r="AC222" s="41"/>
      <c r="AD222" s="41"/>
      <c r="AE222" s="42"/>
      <c r="AF222" s="105">
        <v>105</v>
      </c>
      <c r="AG222" s="105"/>
      <c r="AH222" s="105"/>
      <c r="AI222" s="105"/>
      <c r="AJ222" s="105"/>
      <c r="AK222" s="55">
        <v>0</v>
      </c>
      <c r="AL222" s="55"/>
      <c r="AM222" s="55"/>
      <c r="AN222" s="55"/>
      <c r="AO222" s="55"/>
      <c r="AP222" s="105">
        <f t="shared" ref="AP222:AP223" si="24">AF222</f>
        <v>105</v>
      </c>
      <c r="AQ222" s="55"/>
      <c r="AR222" s="55"/>
      <c r="AS222" s="55"/>
      <c r="AT222" s="55"/>
      <c r="AU222" s="55">
        <v>100</v>
      </c>
      <c r="AV222" s="55"/>
      <c r="AW222" s="55"/>
      <c r="AX222" s="55"/>
      <c r="AY222" s="55"/>
      <c r="AZ222" s="55">
        <v>0</v>
      </c>
      <c r="BA222" s="55"/>
      <c r="BB222" s="55"/>
      <c r="BC222" s="55"/>
      <c r="BD222" s="55"/>
      <c r="BE222" s="55">
        <v>100</v>
      </c>
      <c r="BF222" s="55"/>
      <c r="BG222" s="55"/>
      <c r="BH222" s="55"/>
      <c r="BI222" s="55"/>
    </row>
    <row r="223" spans="1:76" s="21" customFormat="1" ht="40.5" customHeight="1" x14ac:dyDescent="0.25">
      <c r="A223" s="56">
        <v>25</v>
      </c>
      <c r="B223" s="57"/>
      <c r="C223" s="57"/>
      <c r="D223" s="59" t="s">
        <v>279</v>
      </c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1"/>
      <c r="Q223" s="53" t="s">
        <v>201</v>
      </c>
      <c r="R223" s="53"/>
      <c r="S223" s="53"/>
      <c r="T223" s="53"/>
      <c r="U223" s="53"/>
      <c r="V223" s="40" t="s">
        <v>199</v>
      </c>
      <c r="W223" s="41"/>
      <c r="X223" s="41"/>
      <c r="Y223" s="41"/>
      <c r="Z223" s="41"/>
      <c r="AA223" s="41"/>
      <c r="AB223" s="41"/>
      <c r="AC223" s="41"/>
      <c r="AD223" s="41"/>
      <c r="AE223" s="42"/>
      <c r="AF223" s="105">
        <v>103</v>
      </c>
      <c r="AG223" s="105"/>
      <c r="AH223" s="105"/>
      <c r="AI223" s="105"/>
      <c r="AJ223" s="105"/>
      <c r="AK223" s="55">
        <v>0</v>
      </c>
      <c r="AL223" s="55"/>
      <c r="AM223" s="55"/>
      <c r="AN223" s="55"/>
      <c r="AO223" s="55"/>
      <c r="AP223" s="105">
        <f t="shared" si="24"/>
        <v>103</v>
      </c>
      <c r="AQ223" s="55"/>
      <c r="AR223" s="55"/>
      <c r="AS223" s="55"/>
      <c r="AT223" s="55"/>
      <c r="AU223" s="55">
        <v>100</v>
      </c>
      <c r="AV223" s="55"/>
      <c r="AW223" s="55"/>
      <c r="AX223" s="55"/>
      <c r="AY223" s="55"/>
      <c r="AZ223" s="55">
        <v>0</v>
      </c>
      <c r="BA223" s="55"/>
      <c r="BB223" s="55"/>
      <c r="BC223" s="55"/>
      <c r="BD223" s="55"/>
      <c r="BE223" s="55">
        <v>100</v>
      </c>
      <c r="BF223" s="55"/>
      <c r="BG223" s="55"/>
      <c r="BH223" s="55"/>
      <c r="BI223" s="55"/>
    </row>
    <row r="224" spans="1:76" s="21" customFormat="1" ht="42" hidden="1" customHeight="1" x14ac:dyDescent="0.25">
      <c r="A224" s="56">
        <v>30</v>
      </c>
      <c r="B224" s="57"/>
      <c r="C224" s="57"/>
      <c r="D224" s="59" t="s">
        <v>258</v>
      </c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1"/>
      <c r="Q224" s="53" t="s">
        <v>201</v>
      </c>
      <c r="R224" s="53"/>
      <c r="S224" s="53"/>
      <c r="T224" s="53"/>
      <c r="U224" s="53"/>
      <c r="V224" s="40" t="s">
        <v>199</v>
      </c>
      <c r="W224" s="41"/>
      <c r="X224" s="41"/>
      <c r="Y224" s="41"/>
      <c r="Z224" s="41"/>
      <c r="AA224" s="41"/>
      <c r="AB224" s="41"/>
      <c r="AC224" s="41"/>
      <c r="AD224" s="41"/>
      <c r="AE224" s="42"/>
      <c r="AF224" s="55">
        <v>0</v>
      </c>
      <c r="AG224" s="55"/>
      <c r="AH224" s="55"/>
      <c r="AI224" s="55"/>
      <c r="AJ224" s="55"/>
      <c r="AK224" s="55">
        <v>0</v>
      </c>
      <c r="AL224" s="55"/>
      <c r="AM224" s="55"/>
      <c r="AN224" s="55"/>
      <c r="AO224" s="55"/>
      <c r="AP224" s="55">
        <v>0</v>
      </c>
      <c r="AQ224" s="55"/>
      <c r="AR224" s="55"/>
      <c r="AS224" s="55"/>
      <c r="AT224" s="55"/>
      <c r="AU224" s="55">
        <v>0</v>
      </c>
      <c r="AV224" s="55"/>
      <c r="AW224" s="55"/>
      <c r="AX224" s="55"/>
      <c r="AY224" s="55"/>
      <c r="AZ224" s="55">
        <v>0</v>
      </c>
      <c r="BA224" s="55"/>
      <c r="BB224" s="55"/>
      <c r="BC224" s="55"/>
      <c r="BD224" s="55"/>
      <c r="BE224" s="55">
        <v>0</v>
      </c>
      <c r="BF224" s="55"/>
      <c r="BG224" s="55"/>
      <c r="BH224" s="55"/>
      <c r="BI224" s="55"/>
    </row>
    <row r="225" spans="1:79" s="21" customFormat="1" ht="42" hidden="1" customHeight="1" x14ac:dyDescent="0.25">
      <c r="A225" s="56">
        <v>31</v>
      </c>
      <c r="B225" s="57"/>
      <c r="C225" s="57"/>
      <c r="D225" s="59" t="s">
        <v>259</v>
      </c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1"/>
      <c r="Q225" s="53" t="s">
        <v>201</v>
      </c>
      <c r="R225" s="53"/>
      <c r="S225" s="53"/>
      <c r="T225" s="53"/>
      <c r="U225" s="53"/>
      <c r="V225" s="40" t="s">
        <v>199</v>
      </c>
      <c r="W225" s="41"/>
      <c r="X225" s="41"/>
      <c r="Y225" s="41"/>
      <c r="Z225" s="41"/>
      <c r="AA225" s="41"/>
      <c r="AB225" s="41"/>
      <c r="AC225" s="41"/>
      <c r="AD225" s="41"/>
      <c r="AE225" s="42"/>
      <c r="AF225" s="55">
        <v>0</v>
      </c>
      <c r="AG225" s="55"/>
      <c r="AH225" s="55"/>
      <c r="AI225" s="55"/>
      <c r="AJ225" s="55"/>
      <c r="AK225" s="55">
        <v>0</v>
      </c>
      <c r="AL225" s="55"/>
      <c r="AM225" s="55"/>
      <c r="AN225" s="55"/>
      <c r="AO225" s="55"/>
      <c r="AP225" s="55">
        <v>0</v>
      </c>
      <c r="AQ225" s="55"/>
      <c r="AR225" s="55"/>
      <c r="AS225" s="55"/>
      <c r="AT225" s="55"/>
      <c r="AU225" s="55">
        <v>0</v>
      </c>
      <c r="AV225" s="55"/>
      <c r="AW225" s="55"/>
      <c r="AX225" s="55"/>
      <c r="AY225" s="55"/>
      <c r="AZ225" s="55">
        <v>0</v>
      </c>
      <c r="BA225" s="55"/>
      <c r="BB225" s="55"/>
      <c r="BC225" s="55"/>
      <c r="BD225" s="55"/>
      <c r="BE225" s="55">
        <v>0</v>
      </c>
      <c r="BF225" s="55"/>
      <c r="BG225" s="55"/>
      <c r="BH225" s="55"/>
      <c r="BI225" s="55"/>
    </row>
    <row r="226" spans="1:79" s="20" customFormat="1" ht="13" x14ac:dyDescent="0.3"/>
    <row r="227" spans="1:79" s="20" customFormat="1" ht="14.25" customHeight="1" x14ac:dyDescent="0.3">
      <c r="A227" s="99" t="s">
        <v>124</v>
      </c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</row>
    <row r="228" spans="1:79" s="20" customFormat="1" ht="15" customHeight="1" x14ac:dyDescent="0.3">
      <c r="A228" s="100" t="s">
        <v>214</v>
      </c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0"/>
      <c r="BM228" s="100"/>
      <c r="BN228" s="100"/>
      <c r="BO228" s="100"/>
      <c r="BP228" s="100"/>
      <c r="BQ228" s="100"/>
      <c r="BR228" s="100"/>
    </row>
    <row r="229" spans="1:79" s="197" customFormat="1" ht="13" customHeight="1" x14ac:dyDescent="0.2">
      <c r="A229" s="190" t="s">
        <v>19</v>
      </c>
      <c r="B229" s="191"/>
      <c r="C229" s="191"/>
      <c r="D229" s="191"/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2"/>
      <c r="U229" s="193" t="s">
        <v>291</v>
      </c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 t="s">
        <v>292</v>
      </c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 t="s">
        <v>293</v>
      </c>
      <c r="AP229" s="193"/>
      <c r="AQ229" s="193"/>
      <c r="AR229" s="193"/>
      <c r="AS229" s="193"/>
      <c r="AT229" s="193"/>
      <c r="AU229" s="193"/>
      <c r="AV229" s="193"/>
      <c r="AW229" s="193"/>
      <c r="AX229" s="193"/>
      <c r="AY229" s="193" t="s">
        <v>218</v>
      </c>
      <c r="AZ229" s="193"/>
      <c r="BA229" s="193"/>
      <c r="BB229" s="193"/>
      <c r="BC229" s="193"/>
      <c r="BD229" s="193"/>
      <c r="BE229" s="193"/>
      <c r="BF229" s="193"/>
      <c r="BG229" s="193"/>
      <c r="BH229" s="193"/>
      <c r="BI229" s="193" t="s">
        <v>295</v>
      </c>
      <c r="BJ229" s="193"/>
      <c r="BK229" s="193"/>
      <c r="BL229" s="193"/>
      <c r="BM229" s="193"/>
      <c r="BN229" s="193"/>
      <c r="BO229" s="193"/>
      <c r="BP229" s="193"/>
      <c r="BQ229" s="193"/>
      <c r="BR229" s="193"/>
    </row>
    <row r="230" spans="1:79" s="197" customFormat="1" ht="30" customHeight="1" x14ac:dyDescent="0.2">
      <c r="A230" s="198"/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200"/>
      <c r="U230" s="193" t="s">
        <v>4</v>
      </c>
      <c r="V230" s="193"/>
      <c r="W230" s="193"/>
      <c r="X230" s="193"/>
      <c r="Y230" s="193"/>
      <c r="Z230" s="193" t="s">
        <v>3</v>
      </c>
      <c r="AA230" s="193"/>
      <c r="AB230" s="193"/>
      <c r="AC230" s="193"/>
      <c r="AD230" s="193"/>
      <c r="AE230" s="193" t="s">
        <v>4</v>
      </c>
      <c r="AF230" s="193"/>
      <c r="AG230" s="193"/>
      <c r="AH230" s="193"/>
      <c r="AI230" s="193"/>
      <c r="AJ230" s="193" t="s">
        <v>3</v>
      </c>
      <c r="AK230" s="193"/>
      <c r="AL230" s="193"/>
      <c r="AM230" s="193"/>
      <c r="AN230" s="193"/>
      <c r="AO230" s="193" t="s">
        <v>4</v>
      </c>
      <c r="AP230" s="193"/>
      <c r="AQ230" s="193"/>
      <c r="AR230" s="193"/>
      <c r="AS230" s="193"/>
      <c r="AT230" s="193" t="s">
        <v>3</v>
      </c>
      <c r="AU230" s="193"/>
      <c r="AV230" s="193"/>
      <c r="AW230" s="193"/>
      <c r="AX230" s="193"/>
      <c r="AY230" s="193" t="s">
        <v>4</v>
      </c>
      <c r="AZ230" s="193"/>
      <c r="BA230" s="193"/>
      <c r="BB230" s="193"/>
      <c r="BC230" s="193"/>
      <c r="BD230" s="193" t="s">
        <v>3</v>
      </c>
      <c r="BE230" s="193"/>
      <c r="BF230" s="193"/>
      <c r="BG230" s="193"/>
      <c r="BH230" s="193"/>
      <c r="BI230" s="193" t="s">
        <v>4</v>
      </c>
      <c r="BJ230" s="193"/>
      <c r="BK230" s="193"/>
      <c r="BL230" s="193"/>
      <c r="BM230" s="193"/>
      <c r="BN230" s="193" t="s">
        <v>3</v>
      </c>
      <c r="BO230" s="193"/>
      <c r="BP230" s="193"/>
      <c r="BQ230" s="193"/>
      <c r="BR230" s="193"/>
    </row>
    <row r="231" spans="1:79" s="25" customFormat="1" ht="15" customHeight="1" x14ac:dyDescent="0.25">
      <c r="A231" s="106">
        <v>1</v>
      </c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8"/>
      <c r="U231" s="98">
        <v>2</v>
      </c>
      <c r="V231" s="98"/>
      <c r="W231" s="98"/>
      <c r="X231" s="98"/>
      <c r="Y231" s="98"/>
      <c r="Z231" s="98">
        <v>3</v>
      </c>
      <c r="AA231" s="98"/>
      <c r="AB231" s="98"/>
      <c r="AC231" s="98"/>
      <c r="AD231" s="98"/>
      <c r="AE231" s="98">
        <v>4</v>
      </c>
      <c r="AF231" s="98"/>
      <c r="AG231" s="98"/>
      <c r="AH231" s="98"/>
      <c r="AI231" s="98"/>
      <c r="AJ231" s="98">
        <v>5</v>
      </c>
      <c r="AK231" s="98"/>
      <c r="AL231" s="98"/>
      <c r="AM231" s="98"/>
      <c r="AN231" s="98"/>
      <c r="AO231" s="98">
        <v>6</v>
      </c>
      <c r="AP231" s="98"/>
      <c r="AQ231" s="98"/>
      <c r="AR231" s="98"/>
      <c r="AS231" s="98"/>
      <c r="AT231" s="98">
        <v>7</v>
      </c>
      <c r="AU231" s="98"/>
      <c r="AV231" s="98"/>
      <c r="AW231" s="98"/>
      <c r="AX231" s="98"/>
      <c r="AY231" s="98">
        <v>8</v>
      </c>
      <c r="AZ231" s="98"/>
      <c r="BA231" s="98"/>
      <c r="BB231" s="98"/>
      <c r="BC231" s="98"/>
      <c r="BD231" s="98">
        <v>9</v>
      </c>
      <c r="BE231" s="98"/>
      <c r="BF231" s="98"/>
      <c r="BG231" s="98"/>
      <c r="BH231" s="98"/>
      <c r="BI231" s="98">
        <v>10</v>
      </c>
      <c r="BJ231" s="98"/>
      <c r="BK231" s="98"/>
      <c r="BL231" s="98"/>
      <c r="BM231" s="98"/>
      <c r="BN231" s="98">
        <v>11</v>
      </c>
      <c r="BO231" s="98"/>
      <c r="BP231" s="98"/>
      <c r="BQ231" s="98"/>
      <c r="BR231" s="98"/>
    </row>
    <row r="232" spans="1:79" s="20" customFormat="1" ht="15.75" hidden="1" customHeight="1" x14ac:dyDescent="0.3">
      <c r="A232" s="56" t="s">
        <v>57</v>
      </c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8"/>
      <c r="U232" s="75" t="s">
        <v>65</v>
      </c>
      <c r="V232" s="75"/>
      <c r="W232" s="75"/>
      <c r="X232" s="75"/>
      <c r="Y232" s="75"/>
      <c r="Z232" s="136" t="s">
        <v>66</v>
      </c>
      <c r="AA232" s="136"/>
      <c r="AB232" s="136"/>
      <c r="AC232" s="136"/>
      <c r="AD232" s="136"/>
      <c r="AE232" s="75" t="s">
        <v>67</v>
      </c>
      <c r="AF232" s="75"/>
      <c r="AG232" s="75"/>
      <c r="AH232" s="75"/>
      <c r="AI232" s="75"/>
      <c r="AJ232" s="136" t="s">
        <v>68</v>
      </c>
      <c r="AK232" s="136"/>
      <c r="AL232" s="136"/>
      <c r="AM232" s="136"/>
      <c r="AN232" s="136"/>
      <c r="AO232" s="75" t="s">
        <v>58</v>
      </c>
      <c r="AP232" s="75"/>
      <c r="AQ232" s="75"/>
      <c r="AR232" s="75"/>
      <c r="AS232" s="75"/>
      <c r="AT232" s="136" t="s">
        <v>59</v>
      </c>
      <c r="AU232" s="136"/>
      <c r="AV232" s="136"/>
      <c r="AW232" s="136"/>
      <c r="AX232" s="136"/>
      <c r="AY232" s="75" t="s">
        <v>60</v>
      </c>
      <c r="AZ232" s="75"/>
      <c r="BA232" s="75"/>
      <c r="BB232" s="75"/>
      <c r="BC232" s="75"/>
      <c r="BD232" s="136" t="s">
        <v>61</v>
      </c>
      <c r="BE232" s="136"/>
      <c r="BF232" s="136"/>
      <c r="BG232" s="136"/>
      <c r="BH232" s="136"/>
      <c r="BI232" s="75" t="s">
        <v>62</v>
      </c>
      <c r="BJ232" s="75"/>
      <c r="BK232" s="75"/>
      <c r="BL232" s="75"/>
      <c r="BM232" s="75"/>
      <c r="BN232" s="136" t="s">
        <v>63</v>
      </c>
      <c r="BO232" s="136"/>
      <c r="BP232" s="136"/>
      <c r="BQ232" s="136"/>
      <c r="BR232" s="136"/>
      <c r="CA232" s="20" t="s">
        <v>41</v>
      </c>
    </row>
    <row r="233" spans="1:79" s="22" customFormat="1" ht="12.75" customHeight="1" x14ac:dyDescent="0.25">
      <c r="A233" s="76" t="s">
        <v>280</v>
      </c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8"/>
      <c r="U233" s="105">
        <f>360827+2309445</f>
        <v>2670272</v>
      </c>
      <c r="V233" s="105"/>
      <c r="W233" s="105"/>
      <c r="X233" s="105"/>
      <c r="Y233" s="105"/>
      <c r="Z233" s="105">
        <v>0</v>
      </c>
      <c r="AA233" s="105"/>
      <c r="AB233" s="105"/>
      <c r="AC233" s="105"/>
      <c r="AD233" s="105"/>
      <c r="AE233" s="105">
        <f>581400+2614461</f>
        <v>3195861</v>
      </c>
      <c r="AF233" s="105"/>
      <c r="AG233" s="105"/>
      <c r="AH233" s="105"/>
      <c r="AI233" s="105"/>
      <c r="AJ233" s="105">
        <v>0</v>
      </c>
      <c r="AK233" s="105"/>
      <c r="AL233" s="105"/>
      <c r="AM233" s="105"/>
      <c r="AN233" s="105"/>
      <c r="AO233" s="105">
        <f>581400+1928280</f>
        <v>2509680</v>
      </c>
      <c r="AP233" s="105"/>
      <c r="AQ233" s="105"/>
      <c r="AR233" s="105"/>
      <c r="AS233" s="105"/>
      <c r="AT233" s="105">
        <v>0</v>
      </c>
      <c r="AU233" s="105"/>
      <c r="AV233" s="105"/>
      <c r="AW233" s="105"/>
      <c r="AX233" s="105"/>
      <c r="AY233" s="105">
        <f>581400+2671695</f>
        <v>3253095</v>
      </c>
      <c r="AZ233" s="105"/>
      <c r="BA233" s="105"/>
      <c r="BB233" s="105"/>
      <c r="BC233" s="105"/>
      <c r="BD233" s="105">
        <v>0</v>
      </c>
      <c r="BE233" s="105"/>
      <c r="BF233" s="105"/>
      <c r="BG233" s="105"/>
      <c r="BH233" s="105"/>
      <c r="BI233" s="105">
        <f>581400+2671695</f>
        <v>3253095</v>
      </c>
      <c r="BJ233" s="105"/>
      <c r="BK233" s="105"/>
      <c r="BL233" s="105"/>
      <c r="BM233" s="105"/>
      <c r="BN233" s="105">
        <v>0</v>
      </c>
      <c r="BO233" s="105"/>
      <c r="BP233" s="105"/>
      <c r="BQ233" s="105"/>
      <c r="BR233" s="105"/>
      <c r="CA233" s="22" t="s">
        <v>42</v>
      </c>
    </row>
    <row r="234" spans="1:79" s="21" customFormat="1" ht="13" hidden="1" customHeight="1" x14ac:dyDescent="0.25">
      <c r="A234" s="76" t="s">
        <v>202</v>
      </c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8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>
        <v>0</v>
      </c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>
        <v>0</v>
      </c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>
        <v>0</v>
      </c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>
        <v>0</v>
      </c>
      <c r="BO234" s="105"/>
      <c r="BP234" s="105"/>
      <c r="BQ234" s="105"/>
      <c r="BR234" s="105"/>
    </row>
    <row r="235" spans="1:79" s="21" customFormat="1" ht="12.75" hidden="1" customHeight="1" x14ac:dyDescent="0.25">
      <c r="A235" s="76" t="s">
        <v>203</v>
      </c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8"/>
      <c r="U235" s="105"/>
      <c r="V235" s="105"/>
      <c r="W235" s="105"/>
      <c r="X235" s="105"/>
      <c r="Y235" s="105"/>
      <c r="Z235" s="105">
        <v>0</v>
      </c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>
        <v>0</v>
      </c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>
        <v>0</v>
      </c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>
        <v>0</v>
      </c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>
        <v>0</v>
      </c>
      <c r="BO235" s="105"/>
      <c r="BP235" s="105"/>
      <c r="BQ235" s="105"/>
      <c r="BR235" s="105"/>
    </row>
    <row r="236" spans="1:79" s="21" customFormat="1" ht="12.75" hidden="1" customHeight="1" x14ac:dyDescent="0.25">
      <c r="A236" s="76" t="s">
        <v>253</v>
      </c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8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>
        <v>0</v>
      </c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>
        <v>0</v>
      </c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>
        <v>0</v>
      </c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>
        <v>0</v>
      </c>
      <c r="BO236" s="105"/>
      <c r="BP236" s="105"/>
      <c r="BQ236" s="105"/>
      <c r="BR236" s="105"/>
    </row>
    <row r="237" spans="1:79" s="21" customFormat="1" ht="12.75" hidden="1" customHeight="1" x14ac:dyDescent="0.25">
      <c r="A237" s="76" t="s">
        <v>204</v>
      </c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8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>
        <v>0</v>
      </c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>
        <v>0</v>
      </c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>
        <v>0</v>
      </c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>
        <v>0</v>
      </c>
      <c r="BO237" s="105"/>
      <c r="BP237" s="105"/>
      <c r="BQ237" s="105"/>
      <c r="BR237" s="105"/>
    </row>
    <row r="238" spans="1:79" s="22" customFormat="1" ht="12.75" hidden="1" customHeight="1" x14ac:dyDescent="0.25">
      <c r="A238" s="76" t="s">
        <v>281</v>
      </c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8"/>
      <c r="U238" s="105"/>
      <c r="V238" s="105"/>
      <c r="W238" s="105"/>
      <c r="X238" s="105"/>
      <c r="Y238" s="105"/>
      <c r="Z238" s="105">
        <v>0</v>
      </c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>
        <v>0</v>
      </c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>
        <v>0</v>
      </c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>
        <v>0</v>
      </c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>
        <v>0</v>
      </c>
      <c r="BO238" s="105"/>
      <c r="BP238" s="105"/>
      <c r="BQ238" s="105"/>
      <c r="BR238" s="105"/>
    </row>
    <row r="239" spans="1:79" s="22" customFormat="1" ht="12.75" customHeight="1" x14ac:dyDescent="0.25">
      <c r="A239" s="76" t="s">
        <v>323</v>
      </c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8"/>
      <c r="U239" s="37">
        <f>405092+21715+132459</f>
        <v>559266</v>
      </c>
      <c r="V239" s="38"/>
      <c r="W239" s="38"/>
      <c r="X239" s="38"/>
      <c r="Y239" s="39"/>
      <c r="Z239" s="37">
        <v>0</v>
      </c>
      <c r="AA239" s="38"/>
      <c r="AB239" s="38"/>
      <c r="AC239" s="38"/>
      <c r="AD239" s="39"/>
      <c r="AE239" s="37">
        <f>324009+27901+210900</f>
        <v>562810</v>
      </c>
      <c r="AF239" s="38"/>
      <c r="AG239" s="38"/>
      <c r="AH239" s="38"/>
      <c r="AI239" s="39"/>
      <c r="AJ239" s="37">
        <v>0</v>
      </c>
      <c r="AK239" s="38"/>
      <c r="AL239" s="38"/>
      <c r="AM239" s="38"/>
      <c r="AN239" s="39"/>
      <c r="AO239" s="37">
        <f>323723+28711+210900</f>
        <v>563334</v>
      </c>
      <c r="AP239" s="38"/>
      <c r="AQ239" s="38"/>
      <c r="AR239" s="38"/>
      <c r="AS239" s="39"/>
      <c r="AT239" s="37">
        <v>0</v>
      </c>
      <c r="AU239" s="38"/>
      <c r="AV239" s="38"/>
      <c r="AW239" s="38"/>
      <c r="AX239" s="39"/>
      <c r="AY239" s="37">
        <f>293604+28711+210900</f>
        <v>533215</v>
      </c>
      <c r="AZ239" s="38"/>
      <c r="BA239" s="38"/>
      <c r="BB239" s="38"/>
      <c r="BC239" s="39"/>
      <c r="BD239" s="37">
        <v>0</v>
      </c>
      <c r="BE239" s="38"/>
      <c r="BF239" s="38"/>
      <c r="BG239" s="38"/>
      <c r="BH239" s="39"/>
      <c r="BI239" s="37">
        <f>297704+28711+210900</f>
        <v>537315</v>
      </c>
      <c r="BJ239" s="38"/>
      <c r="BK239" s="38"/>
      <c r="BL239" s="38"/>
      <c r="BM239" s="39"/>
      <c r="BN239" s="37">
        <v>0</v>
      </c>
      <c r="BO239" s="38"/>
      <c r="BP239" s="38"/>
      <c r="BQ239" s="38"/>
      <c r="BR239" s="39"/>
    </row>
    <row r="240" spans="1:79" s="21" customFormat="1" ht="13" customHeight="1" x14ac:dyDescent="0.25">
      <c r="A240" s="76" t="s">
        <v>204</v>
      </c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8"/>
      <c r="U240" s="105">
        <f>578032+67500</f>
        <v>645532</v>
      </c>
      <c r="V240" s="105"/>
      <c r="W240" s="105"/>
      <c r="X240" s="105"/>
      <c r="Y240" s="105"/>
      <c r="Z240" s="105">
        <v>0</v>
      </c>
      <c r="AA240" s="105"/>
      <c r="AB240" s="105"/>
      <c r="AC240" s="105"/>
      <c r="AD240" s="105"/>
      <c r="AE240" s="105">
        <f>540792+216600</f>
        <v>757392</v>
      </c>
      <c r="AF240" s="105"/>
      <c r="AG240" s="105"/>
      <c r="AH240" s="105"/>
      <c r="AI240" s="105"/>
      <c r="AJ240" s="105">
        <v>0</v>
      </c>
      <c r="AK240" s="105"/>
      <c r="AL240" s="105"/>
      <c r="AM240" s="105"/>
      <c r="AN240" s="105"/>
      <c r="AO240" s="105">
        <f>793212+216600</f>
        <v>1009812</v>
      </c>
      <c r="AP240" s="105"/>
      <c r="AQ240" s="105"/>
      <c r="AR240" s="105"/>
      <c r="AS240" s="105"/>
      <c r="AT240" s="105">
        <v>0</v>
      </c>
      <c r="AU240" s="105"/>
      <c r="AV240" s="105"/>
      <c r="AW240" s="105"/>
      <c r="AX240" s="105"/>
      <c r="AY240" s="105">
        <f>681400+216600</f>
        <v>898000</v>
      </c>
      <c r="AZ240" s="105"/>
      <c r="BA240" s="105"/>
      <c r="BB240" s="105"/>
      <c r="BC240" s="105"/>
      <c r="BD240" s="105">
        <v>0</v>
      </c>
      <c r="BE240" s="105"/>
      <c r="BF240" s="105"/>
      <c r="BG240" s="105"/>
      <c r="BH240" s="105"/>
      <c r="BI240" s="105">
        <f>681400+216600</f>
        <v>898000</v>
      </c>
      <c r="BJ240" s="105"/>
      <c r="BK240" s="105"/>
      <c r="BL240" s="105"/>
      <c r="BM240" s="105"/>
      <c r="BN240" s="105">
        <v>0</v>
      </c>
      <c r="BO240" s="105"/>
      <c r="BP240" s="105"/>
      <c r="BQ240" s="105"/>
      <c r="BR240" s="105"/>
    </row>
    <row r="241" spans="1:79" s="21" customFormat="1" ht="13" customHeight="1" x14ac:dyDescent="0.25">
      <c r="A241" s="76" t="s">
        <v>286</v>
      </c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8"/>
      <c r="U241" s="37">
        <v>24192</v>
      </c>
      <c r="V241" s="38"/>
      <c r="W241" s="38"/>
      <c r="X241" s="38"/>
      <c r="Y241" s="39"/>
      <c r="Z241" s="37">
        <v>0</v>
      </c>
      <c r="AA241" s="38"/>
      <c r="AB241" s="38"/>
      <c r="AC241" s="38"/>
      <c r="AD241" s="39"/>
      <c r="AE241" s="37">
        <v>48450</v>
      </c>
      <c r="AF241" s="38"/>
      <c r="AG241" s="38"/>
      <c r="AH241" s="38"/>
      <c r="AI241" s="39"/>
      <c r="AJ241" s="37">
        <v>0</v>
      </c>
      <c r="AK241" s="38"/>
      <c r="AL241" s="38"/>
      <c r="AM241" s="38"/>
      <c r="AN241" s="39"/>
      <c r="AO241" s="37">
        <v>48450</v>
      </c>
      <c r="AP241" s="38"/>
      <c r="AQ241" s="38"/>
      <c r="AR241" s="38"/>
      <c r="AS241" s="39"/>
      <c r="AT241" s="37">
        <v>0</v>
      </c>
      <c r="AU241" s="38"/>
      <c r="AV241" s="38"/>
      <c r="AW241" s="38"/>
      <c r="AX241" s="39"/>
      <c r="AY241" s="37">
        <v>48450</v>
      </c>
      <c r="AZ241" s="38"/>
      <c r="BA241" s="38"/>
      <c r="BB241" s="38"/>
      <c r="BC241" s="39"/>
      <c r="BD241" s="37">
        <v>0</v>
      </c>
      <c r="BE241" s="38"/>
      <c r="BF241" s="38"/>
      <c r="BG241" s="38"/>
      <c r="BH241" s="39"/>
      <c r="BI241" s="37">
        <v>48450</v>
      </c>
      <c r="BJ241" s="38"/>
      <c r="BK241" s="38"/>
      <c r="BL241" s="38"/>
      <c r="BM241" s="39"/>
      <c r="BN241" s="37">
        <v>0</v>
      </c>
      <c r="BO241" s="38"/>
      <c r="BP241" s="38"/>
      <c r="BQ241" s="38"/>
      <c r="BR241" s="39"/>
    </row>
    <row r="242" spans="1:79" s="22" customFormat="1" ht="12.75" customHeight="1" x14ac:dyDescent="0.25">
      <c r="A242" s="72" t="s">
        <v>147</v>
      </c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4"/>
      <c r="U242" s="97">
        <f>U233+U239+U240+U241</f>
        <v>3899262</v>
      </c>
      <c r="V242" s="97"/>
      <c r="W242" s="97"/>
      <c r="X242" s="97"/>
      <c r="Y242" s="97"/>
      <c r="Z242" s="97">
        <f t="shared" ref="Z242" si="25">Z233+Z238+Z239+Z240+Z241</f>
        <v>0</v>
      </c>
      <c r="AA242" s="97"/>
      <c r="AB242" s="97"/>
      <c r="AC242" s="97"/>
      <c r="AD242" s="97"/>
      <c r="AE242" s="97">
        <f>AE233+AE239+AE240+AE241</f>
        <v>4564513</v>
      </c>
      <c r="AF242" s="97"/>
      <c r="AG242" s="97"/>
      <c r="AH242" s="97"/>
      <c r="AI242" s="97"/>
      <c r="AJ242" s="97">
        <f t="shared" ref="AJ242" si="26">AJ233+AJ238+AJ239+AJ240+AJ241</f>
        <v>0</v>
      </c>
      <c r="AK242" s="97"/>
      <c r="AL242" s="97"/>
      <c r="AM242" s="97"/>
      <c r="AN242" s="97"/>
      <c r="AO242" s="97">
        <f>AO233+AO239+AO240+AO241</f>
        <v>4131276</v>
      </c>
      <c r="AP242" s="97"/>
      <c r="AQ242" s="97"/>
      <c r="AR242" s="97"/>
      <c r="AS242" s="97"/>
      <c r="AT242" s="97">
        <f t="shared" ref="AT242" si="27">AT233+AT238+AT239+AT240+AT241</f>
        <v>0</v>
      </c>
      <c r="AU242" s="97"/>
      <c r="AV242" s="97"/>
      <c r="AW242" s="97"/>
      <c r="AX242" s="97"/>
      <c r="AY242" s="97">
        <f>AY233+AY239+AY240+AY241</f>
        <v>4732760</v>
      </c>
      <c r="AZ242" s="97"/>
      <c r="BA242" s="97"/>
      <c r="BB242" s="97"/>
      <c r="BC242" s="97"/>
      <c r="BD242" s="97">
        <f t="shared" ref="BD242" si="28">BD233+BD238+BD239+BD240+BD241</f>
        <v>0</v>
      </c>
      <c r="BE242" s="97"/>
      <c r="BF242" s="97"/>
      <c r="BG242" s="97"/>
      <c r="BH242" s="97"/>
      <c r="BI242" s="97">
        <f>BI233+BI239+BI240+BI241</f>
        <v>4736860</v>
      </c>
      <c r="BJ242" s="97"/>
      <c r="BK242" s="97"/>
      <c r="BL242" s="97"/>
      <c r="BM242" s="97"/>
      <c r="BN242" s="97">
        <f t="shared" ref="BN242" si="29">BN233+BN238+BN239+BN240+BN241</f>
        <v>0</v>
      </c>
      <c r="BO242" s="97"/>
      <c r="BP242" s="97"/>
      <c r="BQ242" s="97"/>
      <c r="BR242" s="97"/>
    </row>
    <row r="243" spans="1:79" s="21" customFormat="1" ht="26" customHeight="1" x14ac:dyDescent="0.25">
      <c r="A243" s="76" t="s">
        <v>205</v>
      </c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8"/>
      <c r="U243" s="70" t="s">
        <v>173</v>
      </c>
      <c r="V243" s="70"/>
      <c r="W243" s="70"/>
      <c r="X243" s="70"/>
      <c r="Y243" s="70"/>
      <c r="Z243" s="70"/>
      <c r="AA243" s="70"/>
      <c r="AB243" s="70"/>
      <c r="AC243" s="70"/>
      <c r="AD243" s="70"/>
      <c r="AE243" s="70" t="s">
        <v>173</v>
      </c>
      <c r="AF243" s="70"/>
      <c r="AG243" s="70"/>
      <c r="AH243" s="70"/>
      <c r="AI243" s="70"/>
      <c r="AJ243" s="70"/>
      <c r="AK243" s="70"/>
      <c r="AL243" s="70"/>
      <c r="AM243" s="70"/>
      <c r="AN243" s="70"/>
      <c r="AO243" s="70" t="s">
        <v>173</v>
      </c>
      <c r="AP243" s="70"/>
      <c r="AQ243" s="70"/>
      <c r="AR243" s="70"/>
      <c r="AS243" s="70"/>
      <c r="AT243" s="70"/>
      <c r="AU243" s="70"/>
      <c r="AV243" s="70"/>
      <c r="AW243" s="70"/>
      <c r="AX243" s="70"/>
      <c r="AY243" s="70" t="s">
        <v>173</v>
      </c>
      <c r="AZ243" s="70"/>
      <c r="BA243" s="70"/>
      <c r="BB243" s="70"/>
      <c r="BC243" s="70"/>
      <c r="BD243" s="70"/>
      <c r="BE243" s="70"/>
      <c r="BF243" s="70"/>
      <c r="BG243" s="70"/>
      <c r="BH243" s="70"/>
      <c r="BI243" s="70" t="s">
        <v>173</v>
      </c>
      <c r="BJ243" s="70"/>
      <c r="BK243" s="70"/>
      <c r="BL243" s="70"/>
      <c r="BM243" s="70"/>
      <c r="BN243" s="70"/>
      <c r="BO243" s="70"/>
      <c r="BP243" s="70"/>
      <c r="BQ243" s="70"/>
      <c r="BR243" s="70"/>
    </row>
    <row r="244" spans="1:79" s="20" customFormat="1" ht="13" x14ac:dyDescent="0.3"/>
    <row r="245" spans="1:79" s="20" customFormat="1" ht="13" hidden="1" x14ac:dyDescent="0.3"/>
    <row r="246" spans="1:79" s="20" customFormat="1" ht="14.25" customHeight="1" x14ac:dyDescent="0.3">
      <c r="A246" s="99" t="s">
        <v>125</v>
      </c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</row>
    <row r="247" spans="1:79" s="204" customFormat="1" ht="19.5" customHeight="1" x14ac:dyDescent="0.2">
      <c r="A247" s="201" t="s">
        <v>6</v>
      </c>
      <c r="B247" s="202"/>
      <c r="C247" s="202"/>
      <c r="D247" s="201" t="s">
        <v>10</v>
      </c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3"/>
      <c r="W247" s="134" t="s">
        <v>291</v>
      </c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 t="s">
        <v>304</v>
      </c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 t="s">
        <v>217</v>
      </c>
      <c r="AV247" s="134"/>
      <c r="AW247" s="134"/>
      <c r="AX247" s="134"/>
      <c r="AY247" s="134"/>
      <c r="AZ247" s="134"/>
      <c r="BA247" s="134" t="s">
        <v>305</v>
      </c>
      <c r="BB247" s="134"/>
      <c r="BC247" s="134"/>
      <c r="BD247" s="134"/>
      <c r="BE247" s="134"/>
      <c r="BF247" s="134"/>
      <c r="BG247" s="134" t="s">
        <v>306</v>
      </c>
      <c r="BH247" s="134"/>
      <c r="BI247" s="134"/>
      <c r="BJ247" s="134"/>
      <c r="BK247" s="134"/>
      <c r="BL247" s="134"/>
    </row>
    <row r="248" spans="1:79" s="204" customFormat="1" ht="19.5" customHeight="1" x14ac:dyDescent="0.2">
      <c r="A248" s="205"/>
      <c r="B248" s="206"/>
      <c r="C248" s="206"/>
      <c r="D248" s="205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7"/>
      <c r="W248" s="134" t="s">
        <v>4</v>
      </c>
      <c r="X248" s="134"/>
      <c r="Y248" s="134"/>
      <c r="Z248" s="134"/>
      <c r="AA248" s="134"/>
      <c r="AB248" s="134"/>
      <c r="AC248" s="134" t="s">
        <v>3</v>
      </c>
      <c r="AD248" s="134"/>
      <c r="AE248" s="134"/>
      <c r="AF248" s="134"/>
      <c r="AG248" s="134"/>
      <c r="AH248" s="134"/>
      <c r="AI248" s="134" t="s">
        <v>4</v>
      </c>
      <c r="AJ248" s="134"/>
      <c r="AK248" s="134"/>
      <c r="AL248" s="134"/>
      <c r="AM248" s="134"/>
      <c r="AN248" s="134"/>
      <c r="AO248" s="134" t="s">
        <v>3</v>
      </c>
      <c r="AP248" s="134"/>
      <c r="AQ248" s="134"/>
      <c r="AR248" s="134"/>
      <c r="AS248" s="134"/>
      <c r="AT248" s="134"/>
      <c r="AU248" s="134" t="s">
        <v>4</v>
      </c>
      <c r="AV248" s="134"/>
      <c r="AW248" s="134"/>
      <c r="AX248" s="134" t="s">
        <v>3</v>
      </c>
      <c r="AY248" s="134"/>
      <c r="AZ248" s="134"/>
      <c r="BA248" s="134" t="s">
        <v>4</v>
      </c>
      <c r="BB248" s="134"/>
      <c r="BC248" s="134"/>
      <c r="BD248" s="134" t="s">
        <v>3</v>
      </c>
      <c r="BE248" s="134"/>
      <c r="BF248" s="134"/>
      <c r="BG248" s="134" t="s">
        <v>4</v>
      </c>
      <c r="BH248" s="134"/>
      <c r="BI248" s="134"/>
      <c r="BJ248" s="134" t="s">
        <v>3</v>
      </c>
      <c r="BK248" s="134"/>
      <c r="BL248" s="134"/>
    </row>
    <row r="249" spans="1:79" s="204" customFormat="1" ht="19.5" customHeight="1" x14ac:dyDescent="0.2">
      <c r="A249" s="208"/>
      <c r="B249" s="209"/>
      <c r="C249" s="209"/>
      <c r="D249" s="208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10"/>
      <c r="W249" s="134" t="s">
        <v>12</v>
      </c>
      <c r="X249" s="134"/>
      <c r="Y249" s="134"/>
      <c r="Z249" s="134" t="s">
        <v>11</v>
      </c>
      <c r="AA249" s="134"/>
      <c r="AB249" s="134"/>
      <c r="AC249" s="134" t="s">
        <v>12</v>
      </c>
      <c r="AD249" s="134"/>
      <c r="AE249" s="134"/>
      <c r="AF249" s="134" t="s">
        <v>11</v>
      </c>
      <c r="AG249" s="134"/>
      <c r="AH249" s="134"/>
      <c r="AI249" s="134" t="s">
        <v>12</v>
      </c>
      <c r="AJ249" s="134"/>
      <c r="AK249" s="134"/>
      <c r="AL249" s="134" t="s">
        <v>11</v>
      </c>
      <c r="AM249" s="134"/>
      <c r="AN249" s="134"/>
      <c r="AO249" s="134" t="s">
        <v>12</v>
      </c>
      <c r="AP249" s="134"/>
      <c r="AQ249" s="134"/>
      <c r="AR249" s="134" t="s">
        <v>11</v>
      </c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</row>
    <row r="250" spans="1:79" s="25" customFormat="1" ht="15" customHeight="1" x14ac:dyDescent="0.25">
      <c r="A250" s="106">
        <v>1</v>
      </c>
      <c r="B250" s="107"/>
      <c r="C250" s="107"/>
      <c r="D250" s="106">
        <v>2</v>
      </c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8"/>
      <c r="W250" s="98">
        <v>3</v>
      </c>
      <c r="X250" s="98"/>
      <c r="Y250" s="98"/>
      <c r="Z250" s="98">
        <v>4</v>
      </c>
      <c r="AA250" s="98"/>
      <c r="AB250" s="98"/>
      <c r="AC250" s="98">
        <v>5</v>
      </c>
      <c r="AD250" s="98"/>
      <c r="AE250" s="98"/>
      <c r="AF250" s="98">
        <v>6</v>
      </c>
      <c r="AG250" s="98"/>
      <c r="AH250" s="98"/>
      <c r="AI250" s="98">
        <v>7</v>
      </c>
      <c r="AJ250" s="98"/>
      <c r="AK250" s="98"/>
      <c r="AL250" s="98">
        <v>8</v>
      </c>
      <c r="AM250" s="98"/>
      <c r="AN250" s="98"/>
      <c r="AO250" s="98">
        <v>9</v>
      </c>
      <c r="AP250" s="98"/>
      <c r="AQ250" s="98"/>
      <c r="AR250" s="98">
        <v>10</v>
      </c>
      <c r="AS250" s="98"/>
      <c r="AT250" s="98"/>
      <c r="AU250" s="98">
        <v>11</v>
      </c>
      <c r="AV250" s="98"/>
      <c r="AW250" s="98"/>
      <c r="AX250" s="98">
        <v>12</v>
      </c>
      <c r="AY250" s="98"/>
      <c r="AZ250" s="98"/>
      <c r="BA250" s="98">
        <v>13</v>
      </c>
      <c r="BB250" s="98"/>
      <c r="BC250" s="98"/>
      <c r="BD250" s="98">
        <v>14</v>
      </c>
      <c r="BE250" s="98"/>
      <c r="BF250" s="98"/>
      <c r="BG250" s="98">
        <v>15</v>
      </c>
      <c r="BH250" s="98"/>
      <c r="BI250" s="98"/>
      <c r="BJ250" s="98">
        <v>16</v>
      </c>
      <c r="BK250" s="98"/>
      <c r="BL250" s="98"/>
    </row>
    <row r="251" spans="1:79" s="20" customFormat="1" ht="12.75" hidden="1" customHeight="1" x14ac:dyDescent="0.3">
      <c r="A251" s="56" t="s">
        <v>69</v>
      </c>
      <c r="B251" s="57"/>
      <c r="C251" s="57"/>
      <c r="D251" s="56" t="s">
        <v>57</v>
      </c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8"/>
      <c r="W251" s="75" t="s">
        <v>72</v>
      </c>
      <c r="X251" s="75"/>
      <c r="Y251" s="75"/>
      <c r="Z251" s="75" t="s">
        <v>73</v>
      </c>
      <c r="AA251" s="75"/>
      <c r="AB251" s="75"/>
      <c r="AC251" s="136" t="s">
        <v>74</v>
      </c>
      <c r="AD251" s="136"/>
      <c r="AE251" s="136"/>
      <c r="AF251" s="136" t="s">
        <v>75</v>
      </c>
      <c r="AG251" s="136"/>
      <c r="AH251" s="136"/>
      <c r="AI251" s="75" t="s">
        <v>76</v>
      </c>
      <c r="AJ251" s="75"/>
      <c r="AK251" s="75"/>
      <c r="AL251" s="75" t="s">
        <v>77</v>
      </c>
      <c r="AM251" s="75"/>
      <c r="AN251" s="75"/>
      <c r="AO251" s="136" t="s">
        <v>104</v>
      </c>
      <c r="AP251" s="136"/>
      <c r="AQ251" s="136"/>
      <c r="AR251" s="136" t="s">
        <v>78</v>
      </c>
      <c r="AS251" s="136"/>
      <c r="AT251" s="136"/>
      <c r="AU251" s="75" t="s">
        <v>105</v>
      </c>
      <c r="AV251" s="75"/>
      <c r="AW251" s="75"/>
      <c r="AX251" s="136" t="s">
        <v>106</v>
      </c>
      <c r="AY251" s="136"/>
      <c r="AZ251" s="136"/>
      <c r="BA251" s="75" t="s">
        <v>107</v>
      </c>
      <c r="BB251" s="75"/>
      <c r="BC251" s="75"/>
      <c r="BD251" s="136" t="s">
        <v>108</v>
      </c>
      <c r="BE251" s="136"/>
      <c r="BF251" s="136"/>
      <c r="BG251" s="75" t="s">
        <v>109</v>
      </c>
      <c r="BH251" s="75"/>
      <c r="BI251" s="75"/>
      <c r="BJ251" s="136" t="s">
        <v>110</v>
      </c>
      <c r="BK251" s="136"/>
      <c r="BL251" s="136"/>
      <c r="CA251" s="20" t="s">
        <v>103</v>
      </c>
    </row>
    <row r="252" spans="1:79" s="21" customFormat="1" ht="12.75" customHeight="1" x14ac:dyDescent="0.25">
      <c r="A252" s="56">
        <v>1</v>
      </c>
      <c r="B252" s="57"/>
      <c r="C252" s="57"/>
      <c r="D252" s="76" t="s">
        <v>282</v>
      </c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8"/>
      <c r="W252" s="55">
        <f>3+4</f>
        <v>7</v>
      </c>
      <c r="X252" s="55"/>
      <c r="Y252" s="55"/>
      <c r="Z252" s="55">
        <f>3+3</f>
        <v>6</v>
      </c>
      <c r="AA252" s="55"/>
      <c r="AB252" s="55"/>
      <c r="AC252" s="55">
        <v>0</v>
      </c>
      <c r="AD252" s="55"/>
      <c r="AE252" s="55"/>
      <c r="AF252" s="55">
        <v>0</v>
      </c>
      <c r="AG252" s="55"/>
      <c r="AH252" s="55"/>
      <c r="AI252" s="55">
        <f>3+4</f>
        <v>7</v>
      </c>
      <c r="AJ252" s="55"/>
      <c r="AK252" s="55"/>
      <c r="AL252" s="55">
        <f>3+4</f>
        <v>7</v>
      </c>
      <c r="AM252" s="55"/>
      <c r="AN252" s="55"/>
      <c r="AO252" s="55">
        <v>0</v>
      </c>
      <c r="AP252" s="55"/>
      <c r="AQ252" s="55"/>
      <c r="AR252" s="55">
        <v>0</v>
      </c>
      <c r="AS252" s="55"/>
      <c r="AT252" s="55"/>
      <c r="AU252" s="55">
        <f>3+4</f>
        <v>7</v>
      </c>
      <c r="AV252" s="55"/>
      <c r="AW252" s="55"/>
      <c r="AX252" s="55">
        <v>0</v>
      </c>
      <c r="AY252" s="55"/>
      <c r="AZ252" s="55"/>
      <c r="BA252" s="55">
        <f>AU252</f>
        <v>7</v>
      </c>
      <c r="BB252" s="55"/>
      <c r="BC252" s="55"/>
      <c r="BD252" s="55">
        <v>0</v>
      </c>
      <c r="BE252" s="55"/>
      <c r="BF252" s="55"/>
      <c r="BG252" s="55">
        <f>BA252</f>
        <v>7</v>
      </c>
      <c r="BH252" s="55"/>
      <c r="BI252" s="55"/>
      <c r="BJ252" s="55">
        <v>0</v>
      </c>
      <c r="BK252" s="55"/>
      <c r="BL252" s="55"/>
      <c r="CA252" s="21" t="s">
        <v>43</v>
      </c>
    </row>
    <row r="253" spans="1:79" s="21" customFormat="1" ht="12.75" customHeight="1" x14ac:dyDescent="0.25">
      <c r="A253" s="56">
        <v>2</v>
      </c>
      <c r="B253" s="57"/>
      <c r="C253" s="57"/>
      <c r="D253" s="76" t="s">
        <v>283</v>
      </c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8"/>
      <c r="W253" s="55">
        <f>6+7.75</f>
        <v>13.75</v>
      </c>
      <c r="X253" s="55"/>
      <c r="Y253" s="55"/>
      <c r="Z253" s="55">
        <f>6+7.5</f>
        <v>13.5</v>
      </c>
      <c r="AA253" s="55"/>
      <c r="AB253" s="55"/>
      <c r="AC253" s="55">
        <v>0</v>
      </c>
      <c r="AD253" s="55"/>
      <c r="AE253" s="55"/>
      <c r="AF253" s="55">
        <v>0</v>
      </c>
      <c r="AG253" s="55"/>
      <c r="AH253" s="55"/>
      <c r="AI253" s="55">
        <f>6+7.75</f>
        <v>13.75</v>
      </c>
      <c r="AJ253" s="55"/>
      <c r="AK253" s="55"/>
      <c r="AL253" s="55">
        <f>6+7.5</f>
        <v>13.5</v>
      </c>
      <c r="AM253" s="55"/>
      <c r="AN253" s="55"/>
      <c r="AO253" s="55">
        <v>0</v>
      </c>
      <c r="AP253" s="55"/>
      <c r="AQ253" s="55"/>
      <c r="AR253" s="55">
        <v>0</v>
      </c>
      <c r="AS253" s="55"/>
      <c r="AT253" s="55"/>
      <c r="AU253" s="55">
        <f>6+5</f>
        <v>11</v>
      </c>
      <c r="AV253" s="55"/>
      <c r="AW253" s="55"/>
      <c r="AX253" s="55">
        <v>0</v>
      </c>
      <c r="AY253" s="55"/>
      <c r="AZ253" s="55"/>
      <c r="BA253" s="55">
        <f t="shared" ref="BA253" si="30">AU253</f>
        <v>11</v>
      </c>
      <c r="BB253" s="55"/>
      <c r="BC253" s="55"/>
      <c r="BD253" s="55">
        <v>0</v>
      </c>
      <c r="BE253" s="55"/>
      <c r="BF253" s="55"/>
      <c r="BG253" s="55">
        <f t="shared" ref="BG253:BG255" si="31">BA253</f>
        <v>11</v>
      </c>
      <c r="BH253" s="55"/>
      <c r="BI253" s="55"/>
      <c r="BJ253" s="55">
        <v>0</v>
      </c>
      <c r="BK253" s="55"/>
      <c r="BL253" s="55"/>
    </row>
    <row r="254" spans="1:79" s="21" customFormat="1" ht="12.75" customHeight="1" x14ac:dyDescent="0.25">
      <c r="A254" s="56">
        <v>3</v>
      </c>
      <c r="B254" s="57"/>
      <c r="C254" s="57"/>
      <c r="D254" s="76" t="s">
        <v>284</v>
      </c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8"/>
      <c r="W254" s="55">
        <v>5</v>
      </c>
      <c r="X254" s="55"/>
      <c r="Y254" s="55"/>
      <c r="Z254" s="55">
        <v>5</v>
      </c>
      <c r="AA254" s="55"/>
      <c r="AB254" s="55"/>
      <c r="AC254" s="55">
        <v>0</v>
      </c>
      <c r="AD254" s="55"/>
      <c r="AE254" s="55"/>
      <c r="AF254" s="55">
        <v>0</v>
      </c>
      <c r="AG254" s="55"/>
      <c r="AH254" s="55"/>
      <c r="AI254" s="55">
        <v>5</v>
      </c>
      <c r="AJ254" s="55"/>
      <c r="AK254" s="55"/>
      <c r="AL254" s="55">
        <v>5</v>
      </c>
      <c r="AM254" s="55"/>
      <c r="AN254" s="55"/>
      <c r="AO254" s="55">
        <v>0</v>
      </c>
      <c r="AP254" s="55"/>
      <c r="AQ254" s="55"/>
      <c r="AR254" s="55">
        <v>0</v>
      </c>
      <c r="AS254" s="55"/>
      <c r="AT254" s="55"/>
      <c r="AU254" s="55">
        <v>2</v>
      </c>
      <c r="AV254" s="55"/>
      <c r="AW254" s="55"/>
      <c r="AX254" s="55">
        <v>0</v>
      </c>
      <c r="AY254" s="55"/>
      <c r="AZ254" s="55"/>
      <c r="BA254" s="55">
        <v>5</v>
      </c>
      <c r="BB254" s="55"/>
      <c r="BC254" s="55"/>
      <c r="BD254" s="55">
        <v>0</v>
      </c>
      <c r="BE254" s="55"/>
      <c r="BF254" s="55"/>
      <c r="BG254" s="55">
        <f t="shared" si="31"/>
        <v>5</v>
      </c>
      <c r="BH254" s="55"/>
      <c r="BI254" s="55"/>
      <c r="BJ254" s="55">
        <v>0</v>
      </c>
      <c r="BK254" s="55"/>
      <c r="BL254" s="55"/>
    </row>
    <row r="255" spans="1:79" s="21" customFormat="1" ht="18" customHeight="1" x14ac:dyDescent="0.25">
      <c r="A255" s="56">
        <v>4</v>
      </c>
      <c r="B255" s="57"/>
      <c r="C255" s="57"/>
      <c r="D255" s="76" t="s">
        <v>285</v>
      </c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8"/>
      <c r="W255" s="55">
        <f>0.5+5.5</f>
        <v>6</v>
      </c>
      <c r="X255" s="55"/>
      <c r="Y255" s="55"/>
      <c r="Z255" s="55">
        <f>0.5+5</f>
        <v>5.5</v>
      </c>
      <c r="AA255" s="55"/>
      <c r="AB255" s="55"/>
      <c r="AC255" s="55">
        <v>0</v>
      </c>
      <c r="AD255" s="55"/>
      <c r="AE255" s="55"/>
      <c r="AF255" s="55">
        <v>0</v>
      </c>
      <c r="AG255" s="55"/>
      <c r="AH255" s="55"/>
      <c r="AI255" s="55">
        <f>0.5+5.5</f>
        <v>6</v>
      </c>
      <c r="AJ255" s="55"/>
      <c r="AK255" s="55"/>
      <c r="AL255" s="55">
        <f>0.5+5.5</f>
        <v>6</v>
      </c>
      <c r="AM255" s="55"/>
      <c r="AN255" s="55"/>
      <c r="AO255" s="55">
        <v>0</v>
      </c>
      <c r="AP255" s="55"/>
      <c r="AQ255" s="55"/>
      <c r="AR255" s="55">
        <v>0</v>
      </c>
      <c r="AS255" s="55"/>
      <c r="AT255" s="55"/>
      <c r="AU255" s="55">
        <f>0.5+4</f>
        <v>4.5</v>
      </c>
      <c r="AV255" s="55"/>
      <c r="AW255" s="55"/>
      <c r="AX255" s="55">
        <v>0</v>
      </c>
      <c r="AY255" s="55"/>
      <c r="AZ255" s="55"/>
      <c r="BA255" s="55">
        <f>0.5+5.5</f>
        <v>6</v>
      </c>
      <c r="BB255" s="55"/>
      <c r="BC255" s="55"/>
      <c r="BD255" s="55">
        <v>0</v>
      </c>
      <c r="BE255" s="55"/>
      <c r="BF255" s="55"/>
      <c r="BG255" s="55">
        <f t="shared" si="31"/>
        <v>6</v>
      </c>
      <c r="BH255" s="55"/>
      <c r="BI255" s="55"/>
      <c r="BJ255" s="55">
        <v>0</v>
      </c>
      <c r="BK255" s="55"/>
      <c r="BL255" s="55"/>
    </row>
    <row r="256" spans="1:79" s="22" customFormat="1" ht="18" customHeight="1" x14ac:dyDescent="0.25">
      <c r="A256" s="103"/>
      <c r="B256" s="104"/>
      <c r="C256" s="104"/>
      <c r="D256" s="72" t="s">
        <v>206</v>
      </c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4"/>
      <c r="W256" s="102">
        <f>W252+W253+W254+W255</f>
        <v>31.75</v>
      </c>
      <c r="X256" s="102"/>
      <c r="Y256" s="102"/>
      <c r="Z256" s="102">
        <f t="shared" ref="Z256" si="32">Z252+Z253+Z254+Z255</f>
        <v>30</v>
      </c>
      <c r="AA256" s="102"/>
      <c r="AB256" s="102"/>
      <c r="AC256" s="102">
        <f t="shared" ref="AC256" si="33">AC252+AC253+AC254+AC255</f>
        <v>0</v>
      </c>
      <c r="AD256" s="102"/>
      <c r="AE256" s="102"/>
      <c r="AF256" s="102">
        <f t="shared" ref="AF256" si="34">AF252+AF253+AF254+AF255</f>
        <v>0</v>
      </c>
      <c r="AG256" s="102"/>
      <c r="AH256" s="102"/>
      <c r="AI256" s="102">
        <f t="shared" ref="AI256" si="35">AI252+AI253+AI254+AI255</f>
        <v>31.75</v>
      </c>
      <c r="AJ256" s="102"/>
      <c r="AK256" s="102"/>
      <c r="AL256" s="102">
        <f t="shared" ref="AL256" si="36">AL252+AL253+AL254+AL255</f>
        <v>31.5</v>
      </c>
      <c r="AM256" s="102"/>
      <c r="AN256" s="102"/>
      <c r="AO256" s="102">
        <f t="shared" ref="AO256" si="37">AO252+AO253+AO254+AO255</f>
        <v>0</v>
      </c>
      <c r="AP256" s="102"/>
      <c r="AQ256" s="102"/>
      <c r="AR256" s="102">
        <f t="shared" ref="AR256" si="38">AR252+AR253+AR254+AR255</f>
        <v>0</v>
      </c>
      <c r="AS256" s="102"/>
      <c r="AT256" s="102"/>
      <c r="AU256" s="102">
        <f t="shared" ref="AU256" si="39">AU252+AU253+AU254+AU255</f>
        <v>24.5</v>
      </c>
      <c r="AV256" s="102"/>
      <c r="AW256" s="102"/>
      <c r="AX256" s="102">
        <f t="shared" ref="AX256" si="40">AX252+AX253+AX254+AX255</f>
        <v>0</v>
      </c>
      <c r="AY256" s="102"/>
      <c r="AZ256" s="102"/>
      <c r="BA256" s="102">
        <f t="shared" ref="BA256" si="41">BA252+BA253+BA254+BA255</f>
        <v>29</v>
      </c>
      <c r="BB256" s="102"/>
      <c r="BC256" s="102"/>
      <c r="BD256" s="102">
        <f t="shared" ref="BD256" si="42">BD252+BD253+BD254+BD255</f>
        <v>0</v>
      </c>
      <c r="BE256" s="102"/>
      <c r="BF256" s="102"/>
      <c r="BG256" s="102">
        <f t="shared" ref="BG256" si="43">BG252+BG253+BG254+BG255</f>
        <v>29</v>
      </c>
      <c r="BH256" s="102"/>
      <c r="BI256" s="102"/>
      <c r="BJ256" s="102">
        <f t="shared" ref="BJ256" si="44">BJ252+BJ253+BJ254+BJ255</f>
        <v>0</v>
      </c>
      <c r="BK256" s="102"/>
      <c r="BL256" s="102"/>
    </row>
    <row r="257" spans="1:79" s="21" customFormat="1" ht="26" customHeight="1" x14ac:dyDescent="0.25">
      <c r="A257" s="56"/>
      <c r="B257" s="57"/>
      <c r="C257" s="57"/>
      <c r="D257" s="76" t="s">
        <v>207</v>
      </c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8"/>
      <c r="W257" s="101" t="s">
        <v>173</v>
      </c>
      <c r="X257" s="101"/>
      <c r="Y257" s="101"/>
      <c r="Z257" s="101" t="s">
        <v>173</v>
      </c>
      <c r="AA257" s="101"/>
      <c r="AB257" s="101"/>
      <c r="AC257" s="101"/>
      <c r="AD257" s="101"/>
      <c r="AE257" s="101"/>
      <c r="AF257" s="101"/>
      <c r="AG257" s="101"/>
      <c r="AH257" s="101"/>
      <c r="AI257" s="101" t="s">
        <v>173</v>
      </c>
      <c r="AJ257" s="101"/>
      <c r="AK257" s="101"/>
      <c r="AL257" s="101" t="s">
        <v>173</v>
      </c>
      <c r="AM257" s="101"/>
      <c r="AN257" s="101"/>
      <c r="AO257" s="101"/>
      <c r="AP257" s="101"/>
      <c r="AQ257" s="101"/>
      <c r="AR257" s="101"/>
      <c r="AS257" s="101"/>
      <c r="AT257" s="101"/>
      <c r="AU257" s="101" t="s">
        <v>173</v>
      </c>
      <c r="AV257" s="101"/>
      <c r="AW257" s="101"/>
      <c r="AX257" s="101"/>
      <c r="AY257" s="101"/>
      <c r="AZ257" s="101"/>
      <c r="BA257" s="101" t="s">
        <v>173</v>
      </c>
      <c r="BB257" s="101"/>
      <c r="BC257" s="101"/>
      <c r="BD257" s="101"/>
      <c r="BE257" s="101"/>
      <c r="BF257" s="101"/>
      <c r="BG257" s="101" t="s">
        <v>173</v>
      </c>
      <c r="BH257" s="101"/>
      <c r="BI257" s="101"/>
      <c r="BJ257" s="101"/>
      <c r="BK257" s="101"/>
      <c r="BL257" s="101"/>
    </row>
    <row r="258" spans="1:79" s="20" customFormat="1" ht="13" x14ac:dyDescent="0.3"/>
    <row r="259" spans="1:79" s="20" customFormat="1" ht="13" hidden="1" x14ac:dyDescent="0.3"/>
    <row r="260" spans="1:79" s="20" customFormat="1" ht="14.25" customHeight="1" x14ac:dyDescent="0.3">
      <c r="A260" s="99" t="s">
        <v>153</v>
      </c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</row>
    <row r="261" spans="1:79" s="20" customFormat="1" ht="14.25" customHeight="1" x14ac:dyDescent="0.3">
      <c r="A261" s="99" t="s">
        <v>307</v>
      </c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</row>
    <row r="262" spans="1:79" s="20" customFormat="1" ht="15" customHeight="1" x14ac:dyDescent="0.3">
      <c r="A262" s="133" t="s">
        <v>214</v>
      </c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</row>
    <row r="263" spans="1:79" s="25" customFormat="1" ht="15" customHeight="1" x14ac:dyDescent="0.25">
      <c r="A263" s="98" t="s">
        <v>6</v>
      </c>
      <c r="B263" s="98"/>
      <c r="C263" s="98"/>
      <c r="D263" s="98"/>
      <c r="E263" s="98"/>
      <c r="F263" s="98"/>
      <c r="G263" s="98" t="s">
        <v>126</v>
      </c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 t="s">
        <v>13</v>
      </c>
      <c r="U263" s="98"/>
      <c r="V263" s="98"/>
      <c r="W263" s="98"/>
      <c r="X263" s="98"/>
      <c r="Y263" s="98"/>
      <c r="Z263" s="98"/>
      <c r="AA263" s="106" t="s">
        <v>291</v>
      </c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2"/>
      <c r="AP263" s="106" t="s">
        <v>292</v>
      </c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8"/>
      <c r="BE263" s="106" t="s">
        <v>293</v>
      </c>
      <c r="BF263" s="107"/>
      <c r="BG263" s="107"/>
      <c r="BH263" s="107"/>
      <c r="BI263" s="107"/>
      <c r="BJ263" s="107"/>
      <c r="BK263" s="107"/>
      <c r="BL263" s="107"/>
      <c r="BM263" s="107"/>
      <c r="BN263" s="107"/>
      <c r="BO263" s="107"/>
      <c r="BP263" s="107"/>
      <c r="BQ263" s="107"/>
      <c r="BR263" s="107"/>
      <c r="BS263" s="108"/>
    </row>
    <row r="264" spans="1:79" s="25" customFormat="1" ht="32.15" customHeight="1" x14ac:dyDescent="0.25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 t="s">
        <v>4</v>
      </c>
      <c r="AB264" s="98"/>
      <c r="AC264" s="98"/>
      <c r="AD264" s="98"/>
      <c r="AE264" s="98"/>
      <c r="AF264" s="98" t="s">
        <v>3</v>
      </c>
      <c r="AG264" s="98"/>
      <c r="AH264" s="98"/>
      <c r="AI264" s="98"/>
      <c r="AJ264" s="98"/>
      <c r="AK264" s="98" t="s">
        <v>89</v>
      </c>
      <c r="AL264" s="98"/>
      <c r="AM264" s="98"/>
      <c r="AN264" s="98"/>
      <c r="AO264" s="98"/>
      <c r="AP264" s="98" t="s">
        <v>4</v>
      </c>
      <c r="AQ264" s="98"/>
      <c r="AR264" s="98"/>
      <c r="AS264" s="98"/>
      <c r="AT264" s="98"/>
      <c r="AU264" s="98" t="s">
        <v>3</v>
      </c>
      <c r="AV264" s="98"/>
      <c r="AW264" s="98"/>
      <c r="AX264" s="98"/>
      <c r="AY264" s="98"/>
      <c r="AZ264" s="98" t="s">
        <v>96</v>
      </c>
      <c r="BA264" s="98"/>
      <c r="BB264" s="98"/>
      <c r="BC264" s="98"/>
      <c r="BD264" s="98"/>
      <c r="BE264" s="98" t="s">
        <v>4</v>
      </c>
      <c r="BF264" s="98"/>
      <c r="BG264" s="98"/>
      <c r="BH264" s="98"/>
      <c r="BI264" s="98"/>
      <c r="BJ264" s="98" t="s">
        <v>3</v>
      </c>
      <c r="BK264" s="98"/>
      <c r="BL264" s="98"/>
      <c r="BM264" s="98"/>
      <c r="BN264" s="98"/>
      <c r="BO264" s="98" t="s">
        <v>127</v>
      </c>
      <c r="BP264" s="98"/>
      <c r="BQ264" s="98"/>
      <c r="BR264" s="98"/>
      <c r="BS264" s="98"/>
    </row>
    <row r="265" spans="1:79" s="25" customFormat="1" ht="15" customHeight="1" x14ac:dyDescent="0.25">
      <c r="A265" s="98">
        <v>1</v>
      </c>
      <c r="B265" s="98"/>
      <c r="C265" s="98"/>
      <c r="D265" s="98"/>
      <c r="E265" s="98"/>
      <c r="F265" s="98"/>
      <c r="G265" s="98">
        <v>2</v>
      </c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>
        <v>3</v>
      </c>
      <c r="U265" s="98"/>
      <c r="V265" s="98"/>
      <c r="W265" s="98"/>
      <c r="X265" s="98"/>
      <c r="Y265" s="98"/>
      <c r="Z265" s="98"/>
      <c r="AA265" s="98">
        <v>4</v>
      </c>
      <c r="AB265" s="98"/>
      <c r="AC265" s="98"/>
      <c r="AD265" s="98"/>
      <c r="AE265" s="98"/>
      <c r="AF265" s="98">
        <v>5</v>
      </c>
      <c r="AG265" s="98"/>
      <c r="AH265" s="98"/>
      <c r="AI265" s="98"/>
      <c r="AJ265" s="98"/>
      <c r="AK265" s="98">
        <v>6</v>
      </c>
      <c r="AL265" s="98"/>
      <c r="AM265" s="98"/>
      <c r="AN265" s="98"/>
      <c r="AO265" s="98"/>
      <c r="AP265" s="98">
        <v>7</v>
      </c>
      <c r="AQ265" s="98"/>
      <c r="AR265" s="98"/>
      <c r="AS265" s="98"/>
      <c r="AT265" s="98"/>
      <c r="AU265" s="98">
        <v>8</v>
      </c>
      <c r="AV265" s="98"/>
      <c r="AW265" s="98"/>
      <c r="AX265" s="98"/>
      <c r="AY265" s="98"/>
      <c r="AZ265" s="98">
        <v>9</v>
      </c>
      <c r="BA265" s="98"/>
      <c r="BB265" s="98"/>
      <c r="BC265" s="98"/>
      <c r="BD265" s="98"/>
      <c r="BE265" s="98">
        <v>10</v>
      </c>
      <c r="BF265" s="98"/>
      <c r="BG265" s="98"/>
      <c r="BH265" s="98"/>
      <c r="BI265" s="98"/>
      <c r="BJ265" s="98">
        <v>11</v>
      </c>
      <c r="BK265" s="98"/>
      <c r="BL265" s="98"/>
      <c r="BM265" s="98"/>
      <c r="BN265" s="98"/>
      <c r="BO265" s="98">
        <v>12</v>
      </c>
      <c r="BP265" s="98"/>
      <c r="BQ265" s="98"/>
      <c r="BR265" s="98"/>
      <c r="BS265" s="98"/>
    </row>
    <row r="266" spans="1:79" s="20" customFormat="1" ht="15" hidden="1" customHeight="1" x14ac:dyDescent="0.3">
      <c r="A266" s="75" t="s">
        <v>69</v>
      </c>
      <c r="B266" s="75"/>
      <c r="C266" s="75"/>
      <c r="D266" s="75"/>
      <c r="E266" s="75"/>
      <c r="F266" s="75"/>
      <c r="G266" s="137" t="s">
        <v>57</v>
      </c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 t="s">
        <v>79</v>
      </c>
      <c r="U266" s="137"/>
      <c r="V266" s="137"/>
      <c r="W266" s="137"/>
      <c r="X266" s="137"/>
      <c r="Y266" s="137"/>
      <c r="Z266" s="137"/>
      <c r="AA266" s="136" t="s">
        <v>65</v>
      </c>
      <c r="AB266" s="136"/>
      <c r="AC266" s="136"/>
      <c r="AD266" s="136"/>
      <c r="AE266" s="136"/>
      <c r="AF266" s="136" t="s">
        <v>66</v>
      </c>
      <c r="AG266" s="136"/>
      <c r="AH266" s="136"/>
      <c r="AI266" s="136"/>
      <c r="AJ266" s="136"/>
      <c r="AK266" s="115" t="s">
        <v>122</v>
      </c>
      <c r="AL266" s="115"/>
      <c r="AM266" s="115"/>
      <c r="AN266" s="115"/>
      <c r="AO266" s="115"/>
      <c r="AP266" s="136" t="s">
        <v>67</v>
      </c>
      <c r="AQ266" s="136"/>
      <c r="AR266" s="136"/>
      <c r="AS266" s="136"/>
      <c r="AT266" s="136"/>
      <c r="AU266" s="136" t="s">
        <v>68</v>
      </c>
      <c r="AV266" s="136"/>
      <c r="AW266" s="136"/>
      <c r="AX266" s="136"/>
      <c r="AY266" s="136"/>
      <c r="AZ266" s="115" t="s">
        <v>122</v>
      </c>
      <c r="BA266" s="115"/>
      <c r="BB266" s="115"/>
      <c r="BC266" s="115"/>
      <c r="BD266" s="115"/>
      <c r="BE266" s="136" t="s">
        <v>58</v>
      </c>
      <c r="BF266" s="136"/>
      <c r="BG266" s="136"/>
      <c r="BH266" s="136"/>
      <c r="BI266" s="136"/>
      <c r="BJ266" s="136" t="s">
        <v>59</v>
      </c>
      <c r="BK266" s="136"/>
      <c r="BL266" s="136"/>
      <c r="BM266" s="136"/>
      <c r="BN266" s="136"/>
      <c r="BO266" s="115" t="s">
        <v>122</v>
      </c>
      <c r="BP266" s="115"/>
      <c r="BQ266" s="115"/>
      <c r="BR266" s="115"/>
      <c r="BS266" s="115"/>
      <c r="CA266" s="20" t="s">
        <v>44</v>
      </c>
    </row>
    <row r="267" spans="1:79" s="21" customFormat="1" ht="68.5" customHeight="1" x14ac:dyDescent="0.25">
      <c r="A267" s="75">
        <v>1</v>
      </c>
      <c r="B267" s="75"/>
      <c r="C267" s="75"/>
      <c r="D267" s="75"/>
      <c r="E267" s="75"/>
      <c r="F267" s="75"/>
      <c r="G267" s="40" t="s">
        <v>260</v>
      </c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2"/>
      <c r="T267" s="106" t="s">
        <v>261</v>
      </c>
      <c r="U267" s="57"/>
      <c r="V267" s="57"/>
      <c r="W267" s="57"/>
      <c r="X267" s="57"/>
      <c r="Y267" s="57"/>
      <c r="Z267" s="58"/>
      <c r="AA267" s="105">
        <f>U35</f>
        <v>6084392</v>
      </c>
      <c r="AB267" s="105"/>
      <c r="AC267" s="105"/>
      <c r="AD267" s="105"/>
      <c r="AE267" s="105"/>
      <c r="AF267" s="105">
        <f>Z35</f>
        <v>61269</v>
      </c>
      <c r="AG267" s="105"/>
      <c r="AH267" s="105"/>
      <c r="AI267" s="105"/>
      <c r="AJ267" s="105"/>
      <c r="AK267" s="105">
        <f>AA267+AF267</f>
        <v>6145661</v>
      </c>
      <c r="AL267" s="105"/>
      <c r="AM267" s="105"/>
      <c r="AN267" s="105"/>
      <c r="AO267" s="105"/>
      <c r="AP267" s="105">
        <f>AN35</f>
        <v>7357877</v>
      </c>
      <c r="AQ267" s="105"/>
      <c r="AR267" s="105"/>
      <c r="AS267" s="105"/>
      <c r="AT267" s="105"/>
      <c r="AU267" s="105">
        <f>AS34</f>
        <v>0</v>
      </c>
      <c r="AV267" s="105"/>
      <c r="AW267" s="105"/>
      <c r="AX267" s="105"/>
      <c r="AY267" s="105"/>
      <c r="AZ267" s="105">
        <f>IF(ISNUMBER(AP267),AP267,0)+IF(ISNUMBER(AU267),AU267,0)</f>
        <v>7357877</v>
      </c>
      <c r="BA267" s="105"/>
      <c r="BB267" s="105"/>
      <c r="BC267" s="105"/>
      <c r="BD267" s="105"/>
      <c r="BE267" s="105">
        <f>BG35</f>
        <v>7047897</v>
      </c>
      <c r="BF267" s="105"/>
      <c r="BG267" s="105"/>
      <c r="BH267" s="105"/>
      <c r="BI267" s="105"/>
      <c r="BJ267" s="105">
        <v>7000</v>
      </c>
      <c r="BK267" s="105"/>
      <c r="BL267" s="105"/>
      <c r="BM267" s="105"/>
      <c r="BN267" s="105"/>
      <c r="BO267" s="105">
        <f>IF(ISNUMBER(BE267),BE267,0)+IF(ISNUMBER(BJ267),BJ267,0)</f>
        <v>7054897</v>
      </c>
      <c r="BP267" s="105"/>
      <c r="BQ267" s="105"/>
      <c r="BR267" s="105"/>
      <c r="BS267" s="105"/>
      <c r="CA267" s="21" t="s">
        <v>45</v>
      </c>
    </row>
    <row r="268" spans="1:79" s="22" customFormat="1" ht="12.75" customHeight="1" x14ac:dyDescent="0.25">
      <c r="A268" s="71"/>
      <c r="B268" s="71"/>
      <c r="C268" s="71"/>
      <c r="D268" s="71"/>
      <c r="E268" s="71"/>
      <c r="F268" s="71"/>
      <c r="G268" s="93" t="s">
        <v>147</v>
      </c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5"/>
      <c r="T268" s="96"/>
      <c r="U268" s="94"/>
      <c r="V268" s="94"/>
      <c r="W268" s="94"/>
      <c r="X268" s="94"/>
      <c r="Y268" s="94"/>
      <c r="Z268" s="95"/>
      <c r="AA268" s="97">
        <f>AA267</f>
        <v>6084392</v>
      </c>
      <c r="AB268" s="97"/>
      <c r="AC268" s="97"/>
      <c r="AD268" s="97"/>
      <c r="AE268" s="97"/>
      <c r="AF268" s="97">
        <f t="shared" ref="AF268" si="45">AF267</f>
        <v>61269</v>
      </c>
      <c r="AG268" s="97"/>
      <c r="AH268" s="97"/>
      <c r="AI268" s="97"/>
      <c r="AJ268" s="97"/>
      <c r="AK268" s="97">
        <f t="shared" ref="AK268" si="46">AK267</f>
        <v>6145661</v>
      </c>
      <c r="AL268" s="97"/>
      <c r="AM268" s="97"/>
      <c r="AN268" s="97"/>
      <c r="AO268" s="97"/>
      <c r="AP268" s="97">
        <f>AP267</f>
        <v>7357877</v>
      </c>
      <c r="AQ268" s="97"/>
      <c r="AR268" s="97"/>
      <c r="AS268" s="97"/>
      <c r="AT268" s="97"/>
      <c r="AU268" s="97">
        <f>AU267</f>
        <v>0</v>
      </c>
      <c r="AV268" s="97"/>
      <c r="AW268" s="97"/>
      <c r="AX268" s="97"/>
      <c r="AY268" s="97"/>
      <c r="AZ268" s="97">
        <f>IF(ISNUMBER(AP268),AP268,0)+IF(ISNUMBER(AU268),AU268,0)</f>
        <v>7357877</v>
      </c>
      <c r="BA268" s="97"/>
      <c r="BB268" s="97"/>
      <c r="BC268" s="97"/>
      <c r="BD268" s="97"/>
      <c r="BE268" s="97">
        <f>BE267</f>
        <v>7047897</v>
      </c>
      <c r="BF268" s="97"/>
      <c r="BG268" s="97"/>
      <c r="BH268" s="97"/>
      <c r="BI268" s="97"/>
      <c r="BJ268" s="97">
        <f>BJ267</f>
        <v>7000</v>
      </c>
      <c r="BK268" s="97"/>
      <c r="BL268" s="97"/>
      <c r="BM268" s="97"/>
      <c r="BN268" s="97"/>
      <c r="BO268" s="97">
        <f>IF(ISNUMBER(BE268),BE268,0)+IF(ISNUMBER(BJ268),BJ268,0)</f>
        <v>7054897</v>
      </c>
      <c r="BP268" s="97"/>
      <c r="BQ268" s="97"/>
      <c r="BR268" s="97"/>
      <c r="BS268" s="97"/>
    </row>
    <row r="269" spans="1:79" s="20" customFormat="1" ht="13" x14ac:dyDescent="0.3"/>
    <row r="270" spans="1:79" s="20" customFormat="1" ht="13.5" customHeight="1" x14ac:dyDescent="0.3">
      <c r="A270" s="99" t="s">
        <v>308</v>
      </c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</row>
    <row r="271" spans="1:79" s="20" customFormat="1" ht="15" customHeight="1" x14ac:dyDescent="0.3">
      <c r="A271" s="100" t="s">
        <v>214</v>
      </c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</row>
    <row r="272" spans="1:79" s="25" customFormat="1" ht="15" customHeight="1" x14ac:dyDescent="0.25">
      <c r="A272" s="98" t="s">
        <v>6</v>
      </c>
      <c r="B272" s="98"/>
      <c r="C272" s="98"/>
      <c r="D272" s="98"/>
      <c r="E272" s="98"/>
      <c r="F272" s="98"/>
      <c r="G272" s="98" t="s">
        <v>126</v>
      </c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 t="s">
        <v>13</v>
      </c>
      <c r="U272" s="98"/>
      <c r="V272" s="98"/>
      <c r="W272" s="98"/>
      <c r="X272" s="98"/>
      <c r="Y272" s="98"/>
      <c r="Z272" s="98"/>
      <c r="AA272" s="106" t="s">
        <v>218</v>
      </c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2"/>
      <c r="AP272" s="106" t="s">
        <v>295</v>
      </c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8"/>
    </row>
    <row r="273" spans="1:79" s="25" customFormat="1" ht="21.5" customHeight="1" x14ac:dyDescent="0.25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 t="s">
        <v>4</v>
      </c>
      <c r="AB273" s="98"/>
      <c r="AC273" s="98"/>
      <c r="AD273" s="98"/>
      <c r="AE273" s="98"/>
      <c r="AF273" s="98" t="s">
        <v>3</v>
      </c>
      <c r="AG273" s="98"/>
      <c r="AH273" s="98"/>
      <c r="AI273" s="98"/>
      <c r="AJ273" s="98"/>
      <c r="AK273" s="98" t="s">
        <v>89</v>
      </c>
      <c r="AL273" s="98"/>
      <c r="AM273" s="98"/>
      <c r="AN273" s="98"/>
      <c r="AO273" s="98"/>
      <c r="AP273" s="98" t="s">
        <v>4</v>
      </c>
      <c r="AQ273" s="98"/>
      <c r="AR273" s="98"/>
      <c r="AS273" s="98"/>
      <c r="AT273" s="98"/>
      <c r="AU273" s="98" t="s">
        <v>3</v>
      </c>
      <c r="AV273" s="98"/>
      <c r="AW273" s="98"/>
      <c r="AX273" s="98"/>
      <c r="AY273" s="98"/>
      <c r="AZ273" s="98" t="s">
        <v>96</v>
      </c>
      <c r="BA273" s="98"/>
      <c r="BB273" s="98"/>
      <c r="BC273" s="98"/>
      <c r="BD273" s="98"/>
    </row>
    <row r="274" spans="1:79" s="25" customFormat="1" ht="15" customHeight="1" x14ac:dyDescent="0.25">
      <c r="A274" s="98">
        <v>1</v>
      </c>
      <c r="B274" s="98"/>
      <c r="C274" s="98"/>
      <c r="D274" s="98"/>
      <c r="E274" s="98"/>
      <c r="F274" s="98"/>
      <c r="G274" s="98">
        <v>2</v>
      </c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>
        <v>3</v>
      </c>
      <c r="U274" s="98"/>
      <c r="V274" s="98"/>
      <c r="W274" s="98"/>
      <c r="X274" s="98"/>
      <c r="Y274" s="98"/>
      <c r="Z274" s="98"/>
      <c r="AA274" s="98">
        <v>4</v>
      </c>
      <c r="AB274" s="98"/>
      <c r="AC274" s="98"/>
      <c r="AD274" s="98"/>
      <c r="AE274" s="98"/>
      <c r="AF274" s="98">
        <v>5</v>
      </c>
      <c r="AG274" s="98"/>
      <c r="AH274" s="98"/>
      <c r="AI274" s="98"/>
      <c r="AJ274" s="98"/>
      <c r="AK274" s="98">
        <v>6</v>
      </c>
      <c r="AL274" s="98"/>
      <c r="AM274" s="98"/>
      <c r="AN274" s="98"/>
      <c r="AO274" s="98"/>
      <c r="AP274" s="98">
        <v>7</v>
      </c>
      <c r="AQ274" s="98"/>
      <c r="AR274" s="98"/>
      <c r="AS274" s="98"/>
      <c r="AT274" s="98"/>
      <c r="AU274" s="98">
        <v>8</v>
      </c>
      <c r="AV274" s="98"/>
      <c r="AW274" s="98"/>
      <c r="AX274" s="98"/>
      <c r="AY274" s="98"/>
      <c r="AZ274" s="98">
        <v>9</v>
      </c>
      <c r="BA274" s="98"/>
      <c r="BB274" s="98"/>
      <c r="BC274" s="98"/>
      <c r="BD274" s="98"/>
    </row>
    <row r="275" spans="1:79" s="20" customFormat="1" ht="12" hidden="1" customHeight="1" x14ac:dyDescent="0.3">
      <c r="A275" s="75" t="s">
        <v>69</v>
      </c>
      <c r="B275" s="75"/>
      <c r="C275" s="75"/>
      <c r="D275" s="75"/>
      <c r="E275" s="75"/>
      <c r="F275" s="75"/>
      <c r="G275" s="137" t="s">
        <v>57</v>
      </c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 t="s">
        <v>79</v>
      </c>
      <c r="U275" s="137"/>
      <c r="V275" s="137"/>
      <c r="W275" s="137"/>
      <c r="X275" s="137"/>
      <c r="Y275" s="137"/>
      <c r="Z275" s="137"/>
      <c r="AA275" s="136" t="s">
        <v>60</v>
      </c>
      <c r="AB275" s="136"/>
      <c r="AC275" s="136"/>
      <c r="AD275" s="136"/>
      <c r="AE275" s="136"/>
      <c r="AF275" s="136" t="s">
        <v>61</v>
      </c>
      <c r="AG275" s="136"/>
      <c r="AH275" s="136"/>
      <c r="AI275" s="136"/>
      <c r="AJ275" s="136"/>
      <c r="AK275" s="115" t="s">
        <v>122</v>
      </c>
      <c r="AL275" s="115"/>
      <c r="AM275" s="115"/>
      <c r="AN275" s="115"/>
      <c r="AO275" s="115"/>
      <c r="AP275" s="136" t="s">
        <v>62</v>
      </c>
      <c r="AQ275" s="136"/>
      <c r="AR275" s="136"/>
      <c r="AS275" s="136"/>
      <c r="AT275" s="136"/>
      <c r="AU275" s="136" t="s">
        <v>63</v>
      </c>
      <c r="AV275" s="136"/>
      <c r="AW275" s="136"/>
      <c r="AX275" s="136"/>
      <c r="AY275" s="136"/>
      <c r="AZ275" s="115" t="s">
        <v>122</v>
      </c>
      <c r="BA275" s="115"/>
      <c r="BB275" s="115"/>
      <c r="BC275" s="115"/>
      <c r="BD275" s="115"/>
      <c r="CA275" s="20" t="s">
        <v>46</v>
      </c>
    </row>
    <row r="276" spans="1:79" s="21" customFormat="1" ht="71" customHeight="1" x14ac:dyDescent="0.25">
      <c r="A276" s="75">
        <v>1</v>
      </c>
      <c r="B276" s="75"/>
      <c r="C276" s="75"/>
      <c r="D276" s="75"/>
      <c r="E276" s="75"/>
      <c r="F276" s="75"/>
      <c r="G276" s="40" t="s">
        <v>260</v>
      </c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2"/>
      <c r="T276" s="106" t="s">
        <v>261</v>
      </c>
      <c r="U276" s="57"/>
      <c r="V276" s="57"/>
      <c r="W276" s="57"/>
      <c r="X276" s="57"/>
      <c r="Y276" s="57"/>
      <c r="Z276" s="58"/>
      <c r="AA276" s="105">
        <f>X48</f>
        <v>7692223</v>
      </c>
      <c r="AB276" s="105"/>
      <c r="AC276" s="105"/>
      <c r="AD276" s="105"/>
      <c r="AE276" s="105"/>
      <c r="AF276" s="105">
        <v>7000</v>
      </c>
      <c r="AG276" s="105"/>
      <c r="AH276" s="105"/>
      <c r="AI276" s="105"/>
      <c r="AJ276" s="105"/>
      <c r="AK276" s="105">
        <f>IF(ISNUMBER(AA276),AA276,0)+IF(ISNUMBER(AF276),AF276,0)</f>
        <v>7699223</v>
      </c>
      <c r="AL276" s="105"/>
      <c r="AM276" s="105"/>
      <c r="AN276" s="105"/>
      <c r="AO276" s="105"/>
      <c r="AP276" s="105">
        <f>AR48</f>
        <v>7795314</v>
      </c>
      <c r="AQ276" s="105"/>
      <c r="AR276" s="105"/>
      <c r="AS276" s="105"/>
      <c r="AT276" s="105"/>
      <c r="AU276" s="105">
        <v>7000</v>
      </c>
      <c r="AV276" s="105"/>
      <c r="AW276" s="105"/>
      <c r="AX276" s="105"/>
      <c r="AY276" s="105"/>
      <c r="AZ276" s="105">
        <f>IF(ISNUMBER(AP276),AP276,0)+IF(ISNUMBER(AU276),AU276,0)</f>
        <v>7802314</v>
      </c>
      <c r="BA276" s="105"/>
      <c r="BB276" s="105"/>
      <c r="BC276" s="105"/>
      <c r="BD276" s="105"/>
      <c r="CA276" s="21" t="s">
        <v>47</v>
      </c>
    </row>
    <row r="277" spans="1:79" s="22" customFormat="1" ht="13" x14ac:dyDescent="0.25">
      <c r="A277" s="71"/>
      <c r="B277" s="71"/>
      <c r="C277" s="71"/>
      <c r="D277" s="71"/>
      <c r="E277" s="71"/>
      <c r="F277" s="71"/>
      <c r="G277" s="93" t="s">
        <v>147</v>
      </c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5"/>
      <c r="T277" s="96"/>
      <c r="U277" s="94"/>
      <c r="V277" s="94"/>
      <c r="W277" s="94"/>
      <c r="X277" s="94"/>
      <c r="Y277" s="94"/>
      <c r="Z277" s="95"/>
      <c r="AA277" s="97">
        <f>AA276</f>
        <v>7692223</v>
      </c>
      <c r="AB277" s="97"/>
      <c r="AC277" s="97"/>
      <c r="AD277" s="97"/>
      <c r="AE277" s="97"/>
      <c r="AF277" s="97">
        <f>AF276</f>
        <v>7000</v>
      </c>
      <c r="AG277" s="97"/>
      <c r="AH277" s="97"/>
      <c r="AI277" s="97"/>
      <c r="AJ277" s="97"/>
      <c r="AK277" s="97">
        <f>IF(ISNUMBER(AA277),AA277,0)+IF(ISNUMBER(AF277),AF277,0)</f>
        <v>7699223</v>
      </c>
      <c r="AL277" s="97"/>
      <c r="AM277" s="97"/>
      <c r="AN277" s="97"/>
      <c r="AO277" s="97"/>
      <c r="AP277" s="97">
        <f t="shared" ref="AP277" si="47">IF(ISNUMBER(AF277),AF277,0)+IF(ISNUMBER(AK277),AK277,0)</f>
        <v>7706223</v>
      </c>
      <c r="AQ277" s="97"/>
      <c r="AR277" s="97"/>
      <c r="AS277" s="97"/>
      <c r="AT277" s="97"/>
      <c r="AU277" s="97">
        <f>AU276</f>
        <v>7000</v>
      </c>
      <c r="AV277" s="97"/>
      <c r="AW277" s="97"/>
      <c r="AX277" s="97"/>
      <c r="AY277" s="97"/>
      <c r="AZ277" s="97">
        <f t="shared" ref="AZ277" si="48">IF(ISNUMBER(AP277),AP277,0)+IF(ISNUMBER(AU277),AU277,0)</f>
        <v>7713223</v>
      </c>
      <c r="BA277" s="97"/>
      <c r="BB277" s="97"/>
      <c r="BC277" s="97"/>
      <c r="BD277" s="97"/>
    </row>
    <row r="278" spans="1:79" s="20" customFormat="1" ht="13" x14ac:dyDescent="0.3"/>
    <row r="279" spans="1:79" s="20" customFormat="1" ht="13" hidden="1" x14ac:dyDescent="0.3"/>
    <row r="280" spans="1:79" s="20" customFormat="1" ht="14.25" customHeight="1" x14ac:dyDescent="0.3">
      <c r="A280" s="99" t="s">
        <v>309</v>
      </c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</row>
    <row r="281" spans="1:79" s="20" customFormat="1" ht="15" customHeight="1" x14ac:dyDescent="0.3">
      <c r="A281" s="100" t="s">
        <v>214</v>
      </c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  <c r="AT281" s="143"/>
      <c r="AU281" s="143"/>
      <c r="AV281" s="143"/>
      <c r="AW281" s="143"/>
      <c r="AX281" s="143"/>
      <c r="AY281" s="143"/>
      <c r="AZ281" s="143"/>
      <c r="BA281" s="143"/>
      <c r="BB281" s="143"/>
      <c r="BC281" s="143"/>
      <c r="BD281" s="143"/>
      <c r="BE281" s="143"/>
      <c r="BF281" s="143"/>
      <c r="BG281" s="143"/>
      <c r="BH281" s="143"/>
      <c r="BI281" s="143"/>
      <c r="BJ281" s="143"/>
      <c r="BK281" s="143"/>
      <c r="BL281" s="143"/>
      <c r="BM281" s="143"/>
    </row>
    <row r="282" spans="1:79" s="197" customFormat="1" ht="19.5" customHeight="1" x14ac:dyDescent="0.2">
      <c r="A282" s="193" t="s">
        <v>128</v>
      </c>
      <c r="B282" s="193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0" t="s">
        <v>129</v>
      </c>
      <c r="O282" s="191"/>
      <c r="P282" s="191"/>
      <c r="Q282" s="191"/>
      <c r="R282" s="191"/>
      <c r="S282" s="191"/>
      <c r="T282" s="191"/>
      <c r="U282" s="192"/>
      <c r="V282" s="190" t="s">
        <v>130</v>
      </c>
      <c r="W282" s="191"/>
      <c r="X282" s="191"/>
      <c r="Y282" s="191"/>
      <c r="Z282" s="192"/>
      <c r="AA282" s="193" t="s">
        <v>291</v>
      </c>
      <c r="AB282" s="193"/>
      <c r="AC282" s="193"/>
      <c r="AD282" s="193"/>
      <c r="AE282" s="193"/>
      <c r="AF282" s="193"/>
      <c r="AG282" s="193"/>
      <c r="AH282" s="193"/>
      <c r="AI282" s="193"/>
      <c r="AJ282" s="193" t="s">
        <v>292</v>
      </c>
      <c r="AK282" s="193"/>
      <c r="AL282" s="193"/>
      <c r="AM282" s="193"/>
      <c r="AN282" s="193"/>
      <c r="AO282" s="193"/>
      <c r="AP282" s="193"/>
      <c r="AQ282" s="193"/>
      <c r="AR282" s="193"/>
      <c r="AS282" s="193" t="s">
        <v>293</v>
      </c>
      <c r="AT282" s="193"/>
      <c r="AU282" s="193"/>
      <c r="AV282" s="193"/>
      <c r="AW282" s="193"/>
      <c r="AX282" s="193"/>
      <c r="AY282" s="193"/>
      <c r="AZ282" s="193"/>
      <c r="BA282" s="193"/>
      <c r="BB282" s="193" t="s">
        <v>218</v>
      </c>
      <c r="BC282" s="193"/>
      <c r="BD282" s="193"/>
      <c r="BE282" s="193"/>
      <c r="BF282" s="193"/>
      <c r="BG282" s="193"/>
      <c r="BH282" s="193"/>
      <c r="BI282" s="193"/>
      <c r="BJ282" s="193"/>
      <c r="BK282" s="193" t="s">
        <v>295</v>
      </c>
      <c r="BL282" s="193"/>
      <c r="BM282" s="193"/>
      <c r="BN282" s="193"/>
      <c r="BO282" s="193"/>
      <c r="BP282" s="193"/>
      <c r="BQ282" s="193"/>
      <c r="BR282" s="193"/>
      <c r="BS282" s="193"/>
    </row>
    <row r="283" spans="1:79" s="197" customFormat="1" ht="45" customHeight="1" x14ac:dyDescent="0.2">
      <c r="A283" s="193"/>
      <c r="B283" s="193"/>
      <c r="C283" s="193"/>
      <c r="D283" s="193"/>
      <c r="E283" s="193"/>
      <c r="F283" s="193"/>
      <c r="G283" s="193"/>
      <c r="H283" s="193"/>
      <c r="I283" s="193"/>
      <c r="J283" s="193"/>
      <c r="K283" s="193"/>
      <c r="L283" s="193"/>
      <c r="M283" s="193"/>
      <c r="N283" s="198"/>
      <c r="O283" s="199"/>
      <c r="P283" s="199"/>
      <c r="Q283" s="199"/>
      <c r="R283" s="199"/>
      <c r="S283" s="199"/>
      <c r="T283" s="199"/>
      <c r="U283" s="200"/>
      <c r="V283" s="198"/>
      <c r="W283" s="199"/>
      <c r="X283" s="199"/>
      <c r="Y283" s="199"/>
      <c r="Z283" s="200"/>
      <c r="AA283" s="193" t="s">
        <v>133</v>
      </c>
      <c r="AB283" s="193"/>
      <c r="AC283" s="193"/>
      <c r="AD283" s="193"/>
      <c r="AE283" s="193"/>
      <c r="AF283" s="193" t="s">
        <v>134</v>
      </c>
      <c r="AG283" s="193"/>
      <c r="AH283" s="193"/>
      <c r="AI283" s="193"/>
      <c r="AJ283" s="193" t="s">
        <v>133</v>
      </c>
      <c r="AK283" s="193"/>
      <c r="AL283" s="193"/>
      <c r="AM283" s="193"/>
      <c r="AN283" s="193"/>
      <c r="AO283" s="193" t="s">
        <v>134</v>
      </c>
      <c r="AP283" s="193"/>
      <c r="AQ283" s="193"/>
      <c r="AR283" s="193"/>
      <c r="AS283" s="193" t="s">
        <v>133</v>
      </c>
      <c r="AT283" s="193"/>
      <c r="AU283" s="193"/>
      <c r="AV283" s="193"/>
      <c r="AW283" s="193"/>
      <c r="AX283" s="193" t="s">
        <v>134</v>
      </c>
      <c r="AY283" s="193"/>
      <c r="AZ283" s="193"/>
      <c r="BA283" s="193"/>
      <c r="BB283" s="193" t="s">
        <v>133</v>
      </c>
      <c r="BC283" s="193"/>
      <c r="BD283" s="193"/>
      <c r="BE283" s="193"/>
      <c r="BF283" s="193"/>
      <c r="BG283" s="193" t="s">
        <v>134</v>
      </c>
      <c r="BH283" s="193"/>
      <c r="BI283" s="193"/>
      <c r="BJ283" s="193"/>
      <c r="BK283" s="193" t="s">
        <v>133</v>
      </c>
      <c r="BL283" s="193"/>
      <c r="BM283" s="193"/>
      <c r="BN283" s="193"/>
      <c r="BO283" s="193"/>
      <c r="BP283" s="193" t="s">
        <v>134</v>
      </c>
      <c r="BQ283" s="193"/>
      <c r="BR283" s="193"/>
      <c r="BS283" s="193"/>
    </row>
    <row r="284" spans="1:79" s="25" customFormat="1" ht="15" customHeight="1" x14ac:dyDescent="0.25">
      <c r="A284" s="98">
        <v>1</v>
      </c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106">
        <v>2</v>
      </c>
      <c r="O284" s="107"/>
      <c r="P284" s="107"/>
      <c r="Q284" s="107"/>
      <c r="R284" s="107"/>
      <c r="S284" s="107"/>
      <c r="T284" s="107"/>
      <c r="U284" s="108"/>
      <c r="V284" s="98">
        <v>3</v>
      </c>
      <c r="W284" s="98"/>
      <c r="X284" s="98"/>
      <c r="Y284" s="98"/>
      <c r="Z284" s="98"/>
      <c r="AA284" s="98">
        <v>4</v>
      </c>
      <c r="AB284" s="98"/>
      <c r="AC284" s="98"/>
      <c r="AD284" s="98"/>
      <c r="AE284" s="98"/>
      <c r="AF284" s="98">
        <v>5</v>
      </c>
      <c r="AG284" s="98"/>
      <c r="AH284" s="98"/>
      <c r="AI284" s="98"/>
      <c r="AJ284" s="98">
        <v>6</v>
      </c>
      <c r="AK284" s="98"/>
      <c r="AL284" s="98"/>
      <c r="AM284" s="98"/>
      <c r="AN284" s="98"/>
      <c r="AO284" s="98">
        <v>7</v>
      </c>
      <c r="AP284" s="98"/>
      <c r="AQ284" s="98"/>
      <c r="AR284" s="98"/>
      <c r="AS284" s="98">
        <v>8</v>
      </c>
      <c r="AT284" s="98"/>
      <c r="AU284" s="98"/>
      <c r="AV284" s="98"/>
      <c r="AW284" s="98"/>
      <c r="AX284" s="98">
        <v>9</v>
      </c>
      <c r="AY284" s="98"/>
      <c r="AZ284" s="98"/>
      <c r="BA284" s="98"/>
      <c r="BB284" s="98">
        <v>10</v>
      </c>
      <c r="BC284" s="98"/>
      <c r="BD284" s="98"/>
      <c r="BE284" s="98"/>
      <c r="BF284" s="98"/>
      <c r="BG284" s="98">
        <v>11</v>
      </c>
      <c r="BH284" s="98"/>
      <c r="BI284" s="98"/>
      <c r="BJ284" s="98"/>
      <c r="BK284" s="98">
        <v>12</v>
      </c>
      <c r="BL284" s="98"/>
      <c r="BM284" s="98"/>
      <c r="BN284" s="98"/>
      <c r="BO284" s="98"/>
      <c r="BP284" s="98">
        <v>13</v>
      </c>
      <c r="BQ284" s="98"/>
      <c r="BR284" s="98"/>
      <c r="BS284" s="98"/>
    </row>
    <row r="285" spans="1:79" s="26" customFormat="1" ht="12" hidden="1" customHeight="1" x14ac:dyDescent="0.25">
      <c r="A285" s="52" t="s">
        <v>146</v>
      </c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3" t="s">
        <v>131</v>
      </c>
      <c r="O285" s="53"/>
      <c r="P285" s="53"/>
      <c r="Q285" s="53"/>
      <c r="R285" s="53"/>
      <c r="S285" s="53"/>
      <c r="T285" s="53"/>
      <c r="U285" s="53"/>
      <c r="V285" s="53" t="s">
        <v>132</v>
      </c>
      <c r="W285" s="53"/>
      <c r="X285" s="53"/>
      <c r="Y285" s="53"/>
      <c r="Z285" s="53"/>
      <c r="AA285" s="69" t="s">
        <v>65</v>
      </c>
      <c r="AB285" s="69"/>
      <c r="AC285" s="69"/>
      <c r="AD285" s="69"/>
      <c r="AE285" s="69"/>
      <c r="AF285" s="69" t="s">
        <v>66</v>
      </c>
      <c r="AG285" s="69"/>
      <c r="AH285" s="69"/>
      <c r="AI285" s="69"/>
      <c r="AJ285" s="69" t="s">
        <v>67</v>
      </c>
      <c r="AK285" s="69"/>
      <c r="AL285" s="69"/>
      <c r="AM285" s="69"/>
      <c r="AN285" s="69"/>
      <c r="AO285" s="69" t="s">
        <v>68</v>
      </c>
      <c r="AP285" s="69"/>
      <c r="AQ285" s="69"/>
      <c r="AR285" s="69"/>
      <c r="AS285" s="69" t="s">
        <v>58</v>
      </c>
      <c r="AT285" s="69"/>
      <c r="AU285" s="69"/>
      <c r="AV285" s="69"/>
      <c r="AW285" s="69"/>
      <c r="AX285" s="69" t="s">
        <v>59</v>
      </c>
      <c r="AY285" s="69"/>
      <c r="AZ285" s="69"/>
      <c r="BA285" s="69"/>
      <c r="BB285" s="69" t="s">
        <v>60</v>
      </c>
      <c r="BC285" s="69"/>
      <c r="BD285" s="69"/>
      <c r="BE285" s="69"/>
      <c r="BF285" s="69"/>
      <c r="BG285" s="69" t="s">
        <v>61</v>
      </c>
      <c r="BH285" s="69"/>
      <c r="BI285" s="69"/>
      <c r="BJ285" s="69"/>
      <c r="BK285" s="69" t="s">
        <v>62</v>
      </c>
      <c r="BL285" s="69"/>
      <c r="BM285" s="69"/>
      <c r="BN285" s="69"/>
      <c r="BO285" s="69"/>
      <c r="BP285" s="69" t="s">
        <v>63</v>
      </c>
      <c r="BQ285" s="69"/>
      <c r="BR285" s="69"/>
      <c r="BS285" s="69"/>
      <c r="CA285" s="26" t="s">
        <v>48</v>
      </c>
    </row>
    <row r="286" spans="1:79" s="28" customFormat="1" ht="12.75" hidden="1" customHeight="1" x14ac:dyDescent="0.2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40"/>
      <c r="O286" s="41"/>
      <c r="P286" s="41"/>
      <c r="Q286" s="41"/>
      <c r="R286" s="41"/>
      <c r="S286" s="41"/>
      <c r="T286" s="41"/>
      <c r="U286" s="42"/>
      <c r="V286" s="92">
        <v>0</v>
      </c>
      <c r="W286" s="92"/>
      <c r="X286" s="92"/>
      <c r="Y286" s="92"/>
      <c r="Z286" s="92"/>
      <c r="AA286" s="92">
        <v>0</v>
      </c>
      <c r="AB286" s="92"/>
      <c r="AC286" s="92"/>
      <c r="AD286" s="92"/>
      <c r="AE286" s="92"/>
      <c r="AF286" s="92">
        <v>0</v>
      </c>
      <c r="AG286" s="92"/>
      <c r="AH286" s="92"/>
      <c r="AI286" s="92"/>
      <c r="AJ286" s="92">
        <v>0</v>
      </c>
      <c r="AK286" s="92"/>
      <c r="AL286" s="92"/>
      <c r="AM286" s="92"/>
      <c r="AN286" s="92"/>
      <c r="AO286" s="92">
        <v>0</v>
      </c>
      <c r="AP286" s="92"/>
      <c r="AQ286" s="92"/>
      <c r="AR286" s="92"/>
      <c r="AS286" s="92">
        <v>0</v>
      </c>
      <c r="AT286" s="92"/>
      <c r="AU286" s="92"/>
      <c r="AV286" s="92"/>
      <c r="AW286" s="92"/>
      <c r="AX286" s="92">
        <v>0</v>
      </c>
      <c r="AY286" s="92"/>
      <c r="AZ286" s="92"/>
      <c r="BA286" s="92"/>
      <c r="BB286" s="92">
        <v>0</v>
      </c>
      <c r="BC286" s="92"/>
      <c r="BD286" s="92"/>
      <c r="BE286" s="92"/>
      <c r="BF286" s="92"/>
      <c r="BG286" s="92">
        <v>0</v>
      </c>
      <c r="BH286" s="92"/>
      <c r="BI286" s="92"/>
      <c r="BJ286" s="92"/>
      <c r="BK286" s="92">
        <v>0</v>
      </c>
      <c r="BL286" s="92"/>
      <c r="BM286" s="92"/>
      <c r="BN286" s="92"/>
      <c r="BO286" s="92"/>
      <c r="BP286" s="79">
        <v>0</v>
      </c>
      <c r="BQ286" s="80"/>
      <c r="BR286" s="80"/>
      <c r="BS286" s="81"/>
      <c r="CA286" s="28" t="s">
        <v>49</v>
      </c>
    </row>
    <row r="287" spans="1:79" s="28" customFormat="1" ht="15.5" hidden="1" customHeight="1" x14ac:dyDescent="0.25">
      <c r="A287" s="89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1"/>
      <c r="N287" s="40"/>
      <c r="O287" s="41"/>
      <c r="P287" s="41"/>
      <c r="Q287" s="41"/>
      <c r="R287" s="41"/>
      <c r="S287" s="41"/>
      <c r="T287" s="41"/>
      <c r="U287" s="42"/>
      <c r="V287" s="92">
        <v>0</v>
      </c>
      <c r="W287" s="92"/>
      <c r="X287" s="92"/>
      <c r="Y287" s="92"/>
      <c r="Z287" s="92"/>
      <c r="AA287" s="92">
        <v>0</v>
      </c>
      <c r="AB287" s="92"/>
      <c r="AC287" s="92"/>
      <c r="AD287" s="92"/>
      <c r="AE287" s="92"/>
      <c r="AF287" s="92">
        <v>0</v>
      </c>
      <c r="AG287" s="92"/>
      <c r="AH287" s="92"/>
      <c r="AI287" s="92"/>
      <c r="AJ287" s="92">
        <v>0</v>
      </c>
      <c r="AK287" s="92"/>
      <c r="AL287" s="92"/>
      <c r="AM287" s="92"/>
      <c r="AN287" s="92"/>
      <c r="AO287" s="92">
        <v>0</v>
      </c>
      <c r="AP287" s="92"/>
      <c r="AQ287" s="92"/>
      <c r="AR287" s="92"/>
      <c r="AS287" s="92">
        <v>0</v>
      </c>
      <c r="AT287" s="92"/>
      <c r="AU287" s="92"/>
      <c r="AV287" s="92"/>
      <c r="AW287" s="92"/>
      <c r="AX287" s="92">
        <v>0</v>
      </c>
      <c r="AY287" s="92"/>
      <c r="AZ287" s="92"/>
      <c r="BA287" s="92"/>
      <c r="BB287" s="92">
        <v>0</v>
      </c>
      <c r="BC287" s="92"/>
      <c r="BD287" s="92"/>
      <c r="BE287" s="92"/>
      <c r="BF287" s="92"/>
      <c r="BG287" s="92">
        <v>0</v>
      </c>
      <c r="BH287" s="92"/>
      <c r="BI287" s="92"/>
      <c r="BJ287" s="92"/>
      <c r="BK287" s="92">
        <v>0</v>
      </c>
      <c r="BL287" s="92"/>
      <c r="BM287" s="92"/>
      <c r="BN287" s="92"/>
      <c r="BO287" s="92"/>
      <c r="BP287" s="79">
        <v>0</v>
      </c>
      <c r="BQ287" s="80"/>
      <c r="BR287" s="80"/>
      <c r="BS287" s="81"/>
    </row>
    <row r="288" spans="1:79" s="29" customFormat="1" ht="12.75" customHeight="1" x14ac:dyDescent="0.25">
      <c r="A288" s="82" t="s">
        <v>147</v>
      </c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4"/>
      <c r="N288" s="85"/>
      <c r="O288" s="86"/>
      <c r="P288" s="86"/>
      <c r="Q288" s="86"/>
      <c r="R288" s="86"/>
      <c r="S288" s="86"/>
      <c r="T288" s="86"/>
      <c r="U288" s="87"/>
      <c r="V288" s="88"/>
      <c r="W288" s="88"/>
      <c r="X288" s="88"/>
      <c r="Y288" s="88"/>
      <c r="Z288" s="88"/>
      <c r="AA288" s="88">
        <v>0</v>
      </c>
      <c r="AB288" s="88"/>
      <c r="AC288" s="88"/>
      <c r="AD288" s="88"/>
      <c r="AE288" s="88"/>
      <c r="AF288" s="88"/>
      <c r="AG288" s="88"/>
      <c r="AH288" s="88"/>
      <c r="AI288" s="88"/>
      <c r="AJ288" s="88">
        <v>0</v>
      </c>
      <c r="AK288" s="88"/>
      <c r="AL288" s="88"/>
      <c r="AM288" s="88"/>
      <c r="AN288" s="88"/>
      <c r="AO288" s="88"/>
      <c r="AP288" s="88"/>
      <c r="AQ288" s="88"/>
      <c r="AR288" s="88"/>
      <c r="AS288" s="88">
        <v>0</v>
      </c>
      <c r="AT288" s="88"/>
      <c r="AU288" s="88"/>
      <c r="AV288" s="88"/>
      <c r="AW288" s="88"/>
      <c r="AX288" s="88"/>
      <c r="AY288" s="88"/>
      <c r="AZ288" s="88"/>
      <c r="BA288" s="88"/>
      <c r="BB288" s="88">
        <v>0</v>
      </c>
      <c r="BC288" s="88"/>
      <c r="BD288" s="88"/>
      <c r="BE288" s="88"/>
      <c r="BF288" s="88"/>
      <c r="BG288" s="88"/>
      <c r="BH288" s="88"/>
      <c r="BI288" s="88"/>
      <c r="BJ288" s="88"/>
      <c r="BK288" s="88">
        <v>0</v>
      </c>
      <c r="BL288" s="88"/>
      <c r="BM288" s="88"/>
      <c r="BN288" s="88"/>
      <c r="BO288" s="88"/>
      <c r="BP288" s="140"/>
      <c r="BQ288" s="141"/>
      <c r="BR288" s="141"/>
      <c r="BS288" s="142"/>
    </row>
    <row r="289" spans="1:79" s="20" customFormat="1" ht="13" x14ac:dyDescent="0.3"/>
    <row r="290" spans="1:79" s="20" customFormat="1" ht="13" hidden="1" x14ac:dyDescent="0.3"/>
    <row r="291" spans="1:79" s="20" customFormat="1" ht="35.25" customHeight="1" x14ac:dyDescent="0.3">
      <c r="A291" s="99" t="s">
        <v>310</v>
      </c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</row>
    <row r="292" spans="1:79" s="20" customFormat="1" ht="0.5" customHeight="1" x14ac:dyDescent="0.3">
      <c r="A292" s="124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  <c r="BI292" s="138"/>
      <c r="BJ292" s="138"/>
      <c r="BK292" s="138"/>
      <c r="BL292" s="138"/>
    </row>
    <row r="293" spans="1:79" s="20" customFormat="1" ht="10" hidden="1" customHeight="1" x14ac:dyDescent="0.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</row>
    <row r="294" spans="1:79" s="20" customFormat="1" ht="13" hidden="1" x14ac:dyDescent="0.3"/>
    <row r="295" spans="1:79" s="20" customFormat="1" ht="25.5" customHeight="1" x14ac:dyDescent="0.3">
      <c r="A295" s="139" t="s">
        <v>311</v>
      </c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/>
      <c r="BD295" s="139"/>
      <c r="BE295" s="139"/>
      <c r="BF295" s="139"/>
      <c r="BG295" s="139"/>
      <c r="BH295" s="139"/>
      <c r="BI295" s="139"/>
      <c r="BJ295" s="139"/>
      <c r="BK295" s="139"/>
      <c r="BL295" s="139"/>
    </row>
    <row r="296" spans="1:79" s="20" customFormat="1" ht="14.25" customHeight="1" x14ac:dyDescent="0.3">
      <c r="A296" s="99" t="s">
        <v>312</v>
      </c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</row>
    <row r="297" spans="1:79" s="20" customFormat="1" ht="15" customHeight="1" x14ac:dyDescent="0.3">
      <c r="A297" s="133" t="s">
        <v>214</v>
      </c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  <c r="AF297" s="133"/>
      <c r="AG297" s="133"/>
      <c r="AH297" s="133"/>
      <c r="AI297" s="133"/>
      <c r="AJ297" s="133"/>
      <c r="AK297" s="133"/>
      <c r="AL297" s="133"/>
      <c r="AM297" s="133"/>
      <c r="AN297" s="133"/>
      <c r="AO297" s="133"/>
      <c r="AP297" s="133"/>
      <c r="AQ297" s="133"/>
      <c r="AR297" s="133"/>
      <c r="AS297" s="133"/>
      <c r="AT297" s="133"/>
      <c r="AU297" s="133"/>
      <c r="AV297" s="133"/>
      <c r="AW297" s="133"/>
      <c r="AX297" s="133"/>
      <c r="AY297" s="133"/>
      <c r="AZ297" s="133"/>
      <c r="BA297" s="133"/>
      <c r="BB297" s="133"/>
      <c r="BC297" s="133"/>
      <c r="BD297" s="133"/>
      <c r="BE297" s="133"/>
      <c r="BF297" s="133"/>
      <c r="BG297" s="133"/>
      <c r="BH297" s="133"/>
      <c r="BI297" s="133"/>
      <c r="BJ297" s="133"/>
      <c r="BK297" s="133"/>
      <c r="BL297" s="133"/>
    </row>
    <row r="298" spans="1:79" s="25" customFormat="1" ht="27.5" customHeight="1" x14ac:dyDescent="0.25">
      <c r="A298" s="134" t="s">
        <v>135</v>
      </c>
      <c r="B298" s="134"/>
      <c r="C298" s="134"/>
      <c r="D298" s="134"/>
      <c r="E298" s="134"/>
      <c r="F298" s="134"/>
      <c r="G298" s="98" t="s">
        <v>19</v>
      </c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 t="s">
        <v>15</v>
      </c>
      <c r="U298" s="98"/>
      <c r="V298" s="98"/>
      <c r="W298" s="98"/>
      <c r="X298" s="98"/>
      <c r="Y298" s="98"/>
      <c r="Z298" s="98" t="s">
        <v>14</v>
      </c>
      <c r="AA298" s="98"/>
      <c r="AB298" s="98"/>
      <c r="AC298" s="98"/>
      <c r="AD298" s="98"/>
      <c r="AE298" s="98" t="s">
        <v>136</v>
      </c>
      <c r="AF298" s="98"/>
      <c r="AG298" s="98"/>
      <c r="AH298" s="98"/>
      <c r="AI298" s="98"/>
      <c r="AJ298" s="98"/>
      <c r="AK298" s="98" t="s">
        <v>137</v>
      </c>
      <c r="AL298" s="98"/>
      <c r="AM298" s="98"/>
      <c r="AN298" s="98"/>
      <c r="AO298" s="98"/>
      <c r="AP298" s="98"/>
      <c r="AQ298" s="98" t="s">
        <v>138</v>
      </c>
      <c r="AR298" s="98"/>
      <c r="AS298" s="98"/>
      <c r="AT298" s="98"/>
      <c r="AU298" s="98"/>
      <c r="AV298" s="98"/>
      <c r="AW298" s="98" t="s">
        <v>98</v>
      </c>
      <c r="AX298" s="98"/>
      <c r="AY298" s="98"/>
      <c r="AZ298" s="98"/>
      <c r="BA298" s="98"/>
      <c r="BB298" s="98"/>
      <c r="BC298" s="98"/>
      <c r="BD298" s="98"/>
      <c r="BE298" s="98"/>
      <c r="BF298" s="98"/>
      <c r="BG298" s="98" t="s">
        <v>139</v>
      </c>
      <c r="BH298" s="98"/>
      <c r="BI298" s="98"/>
      <c r="BJ298" s="98"/>
      <c r="BK298" s="98"/>
      <c r="BL298" s="98"/>
    </row>
    <row r="299" spans="1:79" s="25" customFormat="1" ht="13" customHeight="1" x14ac:dyDescent="0.25">
      <c r="A299" s="134"/>
      <c r="B299" s="134"/>
      <c r="C299" s="134"/>
      <c r="D299" s="134"/>
      <c r="E299" s="134"/>
      <c r="F299" s="134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98"/>
      <c r="AP299" s="98"/>
      <c r="AQ299" s="98"/>
      <c r="AR299" s="98"/>
      <c r="AS299" s="98"/>
      <c r="AT299" s="98"/>
      <c r="AU299" s="98"/>
      <c r="AV299" s="98"/>
      <c r="AW299" s="98" t="s">
        <v>17</v>
      </c>
      <c r="AX299" s="98"/>
      <c r="AY299" s="98"/>
      <c r="AZ299" s="98"/>
      <c r="BA299" s="98"/>
      <c r="BB299" s="98" t="s">
        <v>16</v>
      </c>
      <c r="BC299" s="98"/>
      <c r="BD299" s="98"/>
      <c r="BE299" s="98"/>
      <c r="BF299" s="98"/>
      <c r="BG299" s="98"/>
      <c r="BH299" s="98"/>
      <c r="BI299" s="98"/>
      <c r="BJ299" s="98"/>
      <c r="BK299" s="98"/>
      <c r="BL299" s="98"/>
    </row>
    <row r="300" spans="1:79" s="25" customFormat="1" ht="15" customHeight="1" x14ac:dyDescent="0.25">
      <c r="A300" s="98">
        <v>1</v>
      </c>
      <c r="B300" s="98"/>
      <c r="C300" s="98"/>
      <c r="D300" s="98"/>
      <c r="E300" s="98"/>
      <c r="F300" s="98"/>
      <c r="G300" s="98">
        <v>2</v>
      </c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>
        <v>3</v>
      </c>
      <c r="U300" s="98"/>
      <c r="V300" s="98"/>
      <c r="W300" s="98"/>
      <c r="X300" s="98"/>
      <c r="Y300" s="98"/>
      <c r="Z300" s="98">
        <v>4</v>
      </c>
      <c r="AA300" s="98"/>
      <c r="AB300" s="98"/>
      <c r="AC300" s="98"/>
      <c r="AD300" s="98"/>
      <c r="AE300" s="98">
        <v>5</v>
      </c>
      <c r="AF300" s="98"/>
      <c r="AG300" s="98"/>
      <c r="AH300" s="98"/>
      <c r="AI300" s="98"/>
      <c r="AJ300" s="98"/>
      <c r="AK300" s="98">
        <v>6</v>
      </c>
      <c r="AL300" s="98"/>
      <c r="AM300" s="98"/>
      <c r="AN300" s="98"/>
      <c r="AO300" s="98"/>
      <c r="AP300" s="98"/>
      <c r="AQ300" s="98">
        <v>7</v>
      </c>
      <c r="AR300" s="98"/>
      <c r="AS300" s="98"/>
      <c r="AT300" s="98"/>
      <c r="AU300" s="98"/>
      <c r="AV300" s="98"/>
      <c r="AW300" s="98">
        <v>8</v>
      </c>
      <c r="AX300" s="98"/>
      <c r="AY300" s="98"/>
      <c r="AZ300" s="98"/>
      <c r="BA300" s="98"/>
      <c r="BB300" s="98">
        <v>9</v>
      </c>
      <c r="BC300" s="98"/>
      <c r="BD300" s="98"/>
      <c r="BE300" s="98"/>
      <c r="BF300" s="98"/>
      <c r="BG300" s="98">
        <v>10</v>
      </c>
      <c r="BH300" s="98"/>
      <c r="BI300" s="98"/>
      <c r="BJ300" s="98"/>
      <c r="BK300" s="98"/>
      <c r="BL300" s="98"/>
    </row>
    <row r="301" spans="1:79" s="20" customFormat="1" ht="12" hidden="1" customHeight="1" x14ac:dyDescent="0.3">
      <c r="A301" s="75" t="s">
        <v>64</v>
      </c>
      <c r="B301" s="75"/>
      <c r="C301" s="75"/>
      <c r="D301" s="75"/>
      <c r="E301" s="75"/>
      <c r="F301" s="75"/>
      <c r="G301" s="137" t="s">
        <v>57</v>
      </c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6" t="s">
        <v>80</v>
      </c>
      <c r="U301" s="136"/>
      <c r="V301" s="136"/>
      <c r="W301" s="136"/>
      <c r="X301" s="136"/>
      <c r="Y301" s="136"/>
      <c r="Z301" s="136" t="s">
        <v>81</v>
      </c>
      <c r="AA301" s="136"/>
      <c r="AB301" s="136"/>
      <c r="AC301" s="136"/>
      <c r="AD301" s="136"/>
      <c r="AE301" s="136" t="s">
        <v>82</v>
      </c>
      <c r="AF301" s="136"/>
      <c r="AG301" s="136"/>
      <c r="AH301" s="136"/>
      <c r="AI301" s="136"/>
      <c r="AJ301" s="136"/>
      <c r="AK301" s="136" t="s">
        <v>83</v>
      </c>
      <c r="AL301" s="136"/>
      <c r="AM301" s="136"/>
      <c r="AN301" s="136"/>
      <c r="AO301" s="136"/>
      <c r="AP301" s="136"/>
      <c r="AQ301" s="55" t="s">
        <v>99</v>
      </c>
      <c r="AR301" s="136"/>
      <c r="AS301" s="136"/>
      <c r="AT301" s="136"/>
      <c r="AU301" s="136"/>
      <c r="AV301" s="136"/>
      <c r="AW301" s="136" t="s">
        <v>84</v>
      </c>
      <c r="AX301" s="136"/>
      <c r="AY301" s="136"/>
      <c r="AZ301" s="136"/>
      <c r="BA301" s="136"/>
      <c r="BB301" s="136" t="s">
        <v>85</v>
      </c>
      <c r="BC301" s="136"/>
      <c r="BD301" s="136"/>
      <c r="BE301" s="136"/>
      <c r="BF301" s="136"/>
      <c r="BG301" s="55" t="s">
        <v>100</v>
      </c>
      <c r="BH301" s="136"/>
      <c r="BI301" s="136"/>
      <c r="BJ301" s="136"/>
      <c r="BK301" s="136"/>
      <c r="BL301" s="136"/>
      <c r="CA301" s="20" t="s">
        <v>50</v>
      </c>
    </row>
    <row r="302" spans="1:79" s="21" customFormat="1" ht="17.5" customHeight="1" x14ac:dyDescent="0.25">
      <c r="A302" s="75">
        <v>2111</v>
      </c>
      <c r="B302" s="75"/>
      <c r="C302" s="75"/>
      <c r="D302" s="75"/>
      <c r="E302" s="75"/>
      <c r="F302" s="75"/>
      <c r="G302" s="76" t="s">
        <v>178</v>
      </c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8"/>
      <c r="T302" s="70">
        <v>1368868</v>
      </c>
      <c r="U302" s="70"/>
      <c r="V302" s="70"/>
      <c r="W302" s="70"/>
      <c r="X302" s="70"/>
      <c r="Y302" s="70"/>
      <c r="Z302" s="70">
        <f t="shared" ref="Z302:Z309" si="49">U58</f>
        <v>1368143</v>
      </c>
      <c r="AA302" s="70"/>
      <c r="AB302" s="70"/>
      <c r="AC302" s="70"/>
      <c r="AD302" s="70"/>
      <c r="AE302" s="70">
        <v>0</v>
      </c>
      <c r="AF302" s="70"/>
      <c r="AG302" s="70"/>
      <c r="AH302" s="70"/>
      <c r="AI302" s="70"/>
      <c r="AJ302" s="70"/>
      <c r="AK302" s="70">
        <v>0</v>
      </c>
      <c r="AL302" s="70"/>
      <c r="AM302" s="70"/>
      <c r="AN302" s="70"/>
      <c r="AO302" s="70"/>
      <c r="AP302" s="70"/>
      <c r="AQ302" s="70">
        <f t="shared" ref="AQ302:AQ312" si="50">IF(ISNUMBER(AK302),AK302,0)-IF(ISNUMBER(AE302),AE302,0)</f>
        <v>0</v>
      </c>
      <c r="AR302" s="70"/>
      <c r="AS302" s="70"/>
      <c r="AT302" s="70"/>
      <c r="AU302" s="70"/>
      <c r="AV302" s="70"/>
      <c r="AW302" s="70">
        <v>0</v>
      </c>
      <c r="AX302" s="70"/>
      <c r="AY302" s="70"/>
      <c r="AZ302" s="70"/>
      <c r="BA302" s="70"/>
      <c r="BB302" s="70">
        <v>0</v>
      </c>
      <c r="BC302" s="70"/>
      <c r="BD302" s="70"/>
      <c r="BE302" s="70"/>
      <c r="BF302" s="70"/>
      <c r="BG302" s="70">
        <f t="shared" ref="BG302:BG312" si="51">IF(ISNUMBER(Z302),Z302,0)+IF(ISNUMBER(AK302),AK302,0)</f>
        <v>1368143</v>
      </c>
      <c r="BH302" s="70"/>
      <c r="BI302" s="70"/>
      <c r="BJ302" s="70"/>
      <c r="BK302" s="70"/>
      <c r="BL302" s="70"/>
      <c r="CA302" s="21" t="s">
        <v>51</v>
      </c>
    </row>
    <row r="303" spans="1:79" s="21" customFormat="1" ht="22" customHeight="1" x14ac:dyDescent="0.25">
      <c r="A303" s="75">
        <v>2120</v>
      </c>
      <c r="B303" s="75"/>
      <c r="C303" s="75"/>
      <c r="D303" s="75"/>
      <c r="E303" s="75"/>
      <c r="F303" s="75"/>
      <c r="G303" s="76" t="s">
        <v>179</v>
      </c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8"/>
      <c r="T303" s="70">
        <v>323148</v>
      </c>
      <c r="U303" s="70"/>
      <c r="V303" s="70"/>
      <c r="W303" s="70"/>
      <c r="X303" s="70"/>
      <c r="Y303" s="70"/>
      <c r="Z303" s="70">
        <f t="shared" si="49"/>
        <v>274755</v>
      </c>
      <c r="AA303" s="70"/>
      <c r="AB303" s="70"/>
      <c r="AC303" s="70"/>
      <c r="AD303" s="70"/>
      <c r="AE303" s="70">
        <v>0</v>
      </c>
      <c r="AF303" s="70"/>
      <c r="AG303" s="70"/>
      <c r="AH303" s="70"/>
      <c r="AI303" s="70"/>
      <c r="AJ303" s="70"/>
      <c r="AK303" s="70">
        <v>0</v>
      </c>
      <c r="AL303" s="70"/>
      <c r="AM303" s="70"/>
      <c r="AN303" s="70"/>
      <c r="AO303" s="70"/>
      <c r="AP303" s="70"/>
      <c r="AQ303" s="70">
        <f t="shared" si="50"/>
        <v>0</v>
      </c>
      <c r="AR303" s="70"/>
      <c r="AS303" s="70"/>
      <c r="AT303" s="70"/>
      <c r="AU303" s="70"/>
      <c r="AV303" s="70"/>
      <c r="AW303" s="70">
        <v>0</v>
      </c>
      <c r="AX303" s="70"/>
      <c r="AY303" s="70"/>
      <c r="AZ303" s="70"/>
      <c r="BA303" s="70"/>
      <c r="BB303" s="70">
        <v>0</v>
      </c>
      <c r="BC303" s="70"/>
      <c r="BD303" s="70"/>
      <c r="BE303" s="70"/>
      <c r="BF303" s="70"/>
      <c r="BG303" s="70">
        <f t="shared" si="51"/>
        <v>274755</v>
      </c>
      <c r="BH303" s="70"/>
      <c r="BI303" s="70"/>
      <c r="BJ303" s="70"/>
      <c r="BK303" s="70"/>
      <c r="BL303" s="70"/>
    </row>
    <row r="304" spans="1:79" s="21" customFormat="1" ht="25" customHeight="1" x14ac:dyDescent="0.25">
      <c r="A304" s="75">
        <v>2210</v>
      </c>
      <c r="B304" s="75"/>
      <c r="C304" s="75"/>
      <c r="D304" s="75"/>
      <c r="E304" s="75"/>
      <c r="F304" s="75"/>
      <c r="G304" s="76" t="s">
        <v>180</v>
      </c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8"/>
      <c r="T304" s="70">
        <v>200148</v>
      </c>
      <c r="U304" s="70"/>
      <c r="V304" s="70"/>
      <c r="W304" s="70"/>
      <c r="X304" s="70"/>
      <c r="Y304" s="70"/>
      <c r="Z304" s="70">
        <f t="shared" si="49"/>
        <v>192060</v>
      </c>
      <c r="AA304" s="70"/>
      <c r="AB304" s="70"/>
      <c r="AC304" s="70"/>
      <c r="AD304" s="70"/>
      <c r="AE304" s="70">
        <v>0</v>
      </c>
      <c r="AF304" s="70"/>
      <c r="AG304" s="70"/>
      <c r="AH304" s="70"/>
      <c r="AI304" s="70"/>
      <c r="AJ304" s="70"/>
      <c r="AK304" s="70">
        <v>0</v>
      </c>
      <c r="AL304" s="70"/>
      <c r="AM304" s="70"/>
      <c r="AN304" s="70"/>
      <c r="AO304" s="70"/>
      <c r="AP304" s="70"/>
      <c r="AQ304" s="70">
        <f t="shared" si="50"/>
        <v>0</v>
      </c>
      <c r="AR304" s="70"/>
      <c r="AS304" s="70"/>
      <c r="AT304" s="70"/>
      <c r="AU304" s="70"/>
      <c r="AV304" s="70"/>
      <c r="AW304" s="70">
        <v>0</v>
      </c>
      <c r="AX304" s="70"/>
      <c r="AY304" s="70"/>
      <c r="AZ304" s="70"/>
      <c r="BA304" s="70"/>
      <c r="BB304" s="70">
        <v>0</v>
      </c>
      <c r="BC304" s="70"/>
      <c r="BD304" s="70"/>
      <c r="BE304" s="70"/>
      <c r="BF304" s="70"/>
      <c r="BG304" s="70">
        <f t="shared" si="51"/>
        <v>192060</v>
      </c>
      <c r="BH304" s="70"/>
      <c r="BI304" s="70"/>
      <c r="BJ304" s="70"/>
      <c r="BK304" s="70"/>
      <c r="BL304" s="70"/>
    </row>
    <row r="305" spans="1:79" s="21" customFormat="1" ht="19.5" customHeight="1" x14ac:dyDescent="0.25">
      <c r="A305" s="75">
        <v>2240</v>
      </c>
      <c r="B305" s="75"/>
      <c r="C305" s="75"/>
      <c r="D305" s="75"/>
      <c r="E305" s="75"/>
      <c r="F305" s="75"/>
      <c r="G305" s="76" t="s">
        <v>181</v>
      </c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8"/>
      <c r="T305" s="70">
        <v>807350</v>
      </c>
      <c r="U305" s="70"/>
      <c r="V305" s="70"/>
      <c r="W305" s="70"/>
      <c r="X305" s="70"/>
      <c r="Y305" s="70"/>
      <c r="Z305" s="70">
        <f t="shared" si="49"/>
        <v>421083</v>
      </c>
      <c r="AA305" s="70"/>
      <c r="AB305" s="70"/>
      <c r="AC305" s="70"/>
      <c r="AD305" s="70"/>
      <c r="AE305" s="70">
        <v>0</v>
      </c>
      <c r="AF305" s="70"/>
      <c r="AG305" s="70"/>
      <c r="AH305" s="70"/>
      <c r="AI305" s="70"/>
      <c r="AJ305" s="70"/>
      <c r="AK305" s="70">
        <v>0</v>
      </c>
      <c r="AL305" s="70"/>
      <c r="AM305" s="70"/>
      <c r="AN305" s="70"/>
      <c r="AO305" s="70"/>
      <c r="AP305" s="70"/>
      <c r="AQ305" s="70">
        <f t="shared" si="50"/>
        <v>0</v>
      </c>
      <c r="AR305" s="70"/>
      <c r="AS305" s="70"/>
      <c r="AT305" s="70"/>
      <c r="AU305" s="70"/>
      <c r="AV305" s="70"/>
      <c r="AW305" s="70">
        <v>0</v>
      </c>
      <c r="AX305" s="70"/>
      <c r="AY305" s="70"/>
      <c r="AZ305" s="70"/>
      <c r="BA305" s="70"/>
      <c r="BB305" s="70">
        <v>0</v>
      </c>
      <c r="BC305" s="70"/>
      <c r="BD305" s="70"/>
      <c r="BE305" s="70"/>
      <c r="BF305" s="70"/>
      <c r="BG305" s="70">
        <f t="shared" si="51"/>
        <v>421083</v>
      </c>
      <c r="BH305" s="70"/>
      <c r="BI305" s="70"/>
      <c r="BJ305" s="70"/>
      <c r="BK305" s="70"/>
      <c r="BL305" s="70"/>
    </row>
    <row r="306" spans="1:79" s="21" customFormat="1" ht="19" customHeight="1" x14ac:dyDescent="0.25">
      <c r="A306" s="75">
        <v>2271</v>
      </c>
      <c r="B306" s="75"/>
      <c r="C306" s="75"/>
      <c r="D306" s="75"/>
      <c r="E306" s="75"/>
      <c r="F306" s="75"/>
      <c r="G306" s="76" t="s">
        <v>182</v>
      </c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8"/>
      <c r="T306" s="70">
        <v>99760</v>
      </c>
      <c r="U306" s="70"/>
      <c r="V306" s="70"/>
      <c r="W306" s="70"/>
      <c r="X306" s="70"/>
      <c r="Y306" s="70"/>
      <c r="Z306" s="70">
        <f t="shared" si="49"/>
        <v>77551</v>
      </c>
      <c r="AA306" s="70"/>
      <c r="AB306" s="70"/>
      <c r="AC306" s="70"/>
      <c r="AD306" s="70"/>
      <c r="AE306" s="70">
        <v>0</v>
      </c>
      <c r="AF306" s="70"/>
      <c r="AG306" s="70"/>
      <c r="AH306" s="70"/>
      <c r="AI306" s="70"/>
      <c r="AJ306" s="70"/>
      <c r="AK306" s="70">
        <v>0</v>
      </c>
      <c r="AL306" s="70"/>
      <c r="AM306" s="70"/>
      <c r="AN306" s="70"/>
      <c r="AO306" s="70"/>
      <c r="AP306" s="70"/>
      <c r="AQ306" s="70">
        <f t="shared" si="50"/>
        <v>0</v>
      </c>
      <c r="AR306" s="70"/>
      <c r="AS306" s="70"/>
      <c r="AT306" s="70"/>
      <c r="AU306" s="70"/>
      <c r="AV306" s="70"/>
      <c r="AW306" s="70">
        <v>0</v>
      </c>
      <c r="AX306" s="70"/>
      <c r="AY306" s="70"/>
      <c r="AZ306" s="70"/>
      <c r="BA306" s="70"/>
      <c r="BB306" s="70">
        <v>0</v>
      </c>
      <c r="BC306" s="70"/>
      <c r="BD306" s="70"/>
      <c r="BE306" s="70"/>
      <c r="BF306" s="70"/>
      <c r="BG306" s="70">
        <f t="shared" si="51"/>
        <v>77551</v>
      </c>
      <c r="BH306" s="70"/>
      <c r="BI306" s="70"/>
      <c r="BJ306" s="70"/>
      <c r="BK306" s="70"/>
      <c r="BL306" s="70"/>
    </row>
    <row r="307" spans="1:79" s="21" customFormat="1" ht="25" customHeight="1" x14ac:dyDescent="0.25">
      <c r="A307" s="75">
        <v>2272</v>
      </c>
      <c r="B307" s="75"/>
      <c r="C307" s="75"/>
      <c r="D307" s="75"/>
      <c r="E307" s="75"/>
      <c r="F307" s="75"/>
      <c r="G307" s="76" t="s">
        <v>183</v>
      </c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8"/>
      <c r="T307" s="70">
        <v>6560</v>
      </c>
      <c r="U307" s="70"/>
      <c r="V307" s="70"/>
      <c r="W307" s="70"/>
      <c r="X307" s="70"/>
      <c r="Y307" s="70"/>
      <c r="Z307" s="70">
        <f t="shared" si="49"/>
        <v>2545</v>
      </c>
      <c r="AA307" s="70"/>
      <c r="AB307" s="70"/>
      <c r="AC307" s="70"/>
      <c r="AD307" s="70"/>
      <c r="AE307" s="70">
        <v>0</v>
      </c>
      <c r="AF307" s="70"/>
      <c r="AG307" s="70"/>
      <c r="AH307" s="70"/>
      <c r="AI307" s="70"/>
      <c r="AJ307" s="70"/>
      <c r="AK307" s="70">
        <v>0</v>
      </c>
      <c r="AL307" s="70"/>
      <c r="AM307" s="70"/>
      <c r="AN307" s="70"/>
      <c r="AO307" s="70"/>
      <c r="AP307" s="70"/>
      <c r="AQ307" s="70">
        <f t="shared" si="50"/>
        <v>0</v>
      </c>
      <c r="AR307" s="70"/>
      <c r="AS307" s="70"/>
      <c r="AT307" s="70"/>
      <c r="AU307" s="70"/>
      <c r="AV307" s="70"/>
      <c r="AW307" s="70">
        <v>0</v>
      </c>
      <c r="AX307" s="70"/>
      <c r="AY307" s="70"/>
      <c r="AZ307" s="70"/>
      <c r="BA307" s="70"/>
      <c r="BB307" s="70">
        <v>0</v>
      </c>
      <c r="BC307" s="70"/>
      <c r="BD307" s="70"/>
      <c r="BE307" s="70"/>
      <c r="BF307" s="70"/>
      <c r="BG307" s="70">
        <f t="shared" si="51"/>
        <v>2545</v>
      </c>
      <c r="BH307" s="70"/>
      <c r="BI307" s="70"/>
      <c r="BJ307" s="70"/>
      <c r="BK307" s="70"/>
      <c r="BL307" s="70"/>
    </row>
    <row r="308" spans="1:79" s="21" customFormat="1" ht="17" customHeight="1" x14ac:dyDescent="0.25">
      <c r="A308" s="75">
        <v>2273</v>
      </c>
      <c r="B308" s="75"/>
      <c r="C308" s="75"/>
      <c r="D308" s="75"/>
      <c r="E308" s="75"/>
      <c r="F308" s="75"/>
      <c r="G308" s="76" t="s">
        <v>184</v>
      </c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8"/>
      <c r="T308" s="70">
        <v>95860</v>
      </c>
      <c r="U308" s="70"/>
      <c r="V308" s="70"/>
      <c r="W308" s="70"/>
      <c r="X308" s="70"/>
      <c r="Y308" s="70"/>
      <c r="Z308" s="70">
        <f t="shared" si="49"/>
        <v>33371</v>
      </c>
      <c r="AA308" s="70"/>
      <c r="AB308" s="70"/>
      <c r="AC308" s="70"/>
      <c r="AD308" s="70"/>
      <c r="AE308" s="70">
        <v>0</v>
      </c>
      <c r="AF308" s="70"/>
      <c r="AG308" s="70"/>
      <c r="AH308" s="70"/>
      <c r="AI308" s="70"/>
      <c r="AJ308" s="70"/>
      <c r="AK308" s="70">
        <v>0</v>
      </c>
      <c r="AL308" s="70"/>
      <c r="AM308" s="70"/>
      <c r="AN308" s="70"/>
      <c r="AO308" s="70"/>
      <c r="AP308" s="70"/>
      <c r="AQ308" s="70">
        <f t="shared" si="50"/>
        <v>0</v>
      </c>
      <c r="AR308" s="70"/>
      <c r="AS308" s="70"/>
      <c r="AT308" s="70"/>
      <c r="AU308" s="70"/>
      <c r="AV308" s="70"/>
      <c r="AW308" s="70">
        <v>0</v>
      </c>
      <c r="AX308" s="70"/>
      <c r="AY308" s="70"/>
      <c r="AZ308" s="70"/>
      <c r="BA308" s="70"/>
      <c r="BB308" s="70">
        <v>0</v>
      </c>
      <c r="BC308" s="70"/>
      <c r="BD308" s="70"/>
      <c r="BE308" s="70"/>
      <c r="BF308" s="70"/>
      <c r="BG308" s="70">
        <f t="shared" si="51"/>
        <v>33371</v>
      </c>
      <c r="BH308" s="70"/>
      <c r="BI308" s="70"/>
      <c r="BJ308" s="70"/>
      <c r="BK308" s="70"/>
      <c r="BL308" s="70"/>
    </row>
    <row r="309" spans="1:79" s="21" customFormat="1" ht="31.5" customHeight="1" x14ac:dyDescent="0.25">
      <c r="A309" s="75">
        <v>2275</v>
      </c>
      <c r="B309" s="75"/>
      <c r="C309" s="75"/>
      <c r="D309" s="75"/>
      <c r="E309" s="75"/>
      <c r="F309" s="75"/>
      <c r="G309" s="76" t="s">
        <v>185</v>
      </c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8"/>
      <c r="T309" s="70">
        <v>1920</v>
      </c>
      <c r="U309" s="70"/>
      <c r="V309" s="70"/>
      <c r="W309" s="70"/>
      <c r="X309" s="70"/>
      <c r="Y309" s="70"/>
      <c r="Z309" s="70">
        <f t="shared" si="49"/>
        <v>977</v>
      </c>
      <c r="AA309" s="70"/>
      <c r="AB309" s="70"/>
      <c r="AC309" s="70"/>
      <c r="AD309" s="70"/>
      <c r="AE309" s="70">
        <v>0</v>
      </c>
      <c r="AF309" s="70"/>
      <c r="AG309" s="70"/>
      <c r="AH309" s="70"/>
      <c r="AI309" s="70"/>
      <c r="AJ309" s="70"/>
      <c r="AK309" s="70">
        <v>0</v>
      </c>
      <c r="AL309" s="70"/>
      <c r="AM309" s="70"/>
      <c r="AN309" s="70"/>
      <c r="AO309" s="70"/>
      <c r="AP309" s="70"/>
      <c r="AQ309" s="70">
        <f t="shared" si="50"/>
        <v>0</v>
      </c>
      <c r="AR309" s="70"/>
      <c r="AS309" s="70"/>
      <c r="AT309" s="70"/>
      <c r="AU309" s="70"/>
      <c r="AV309" s="70"/>
      <c r="AW309" s="70">
        <v>0</v>
      </c>
      <c r="AX309" s="70"/>
      <c r="AY309" s="70"/>
      <c r="AZ309" s="70"/>
      <c r="BA309" s="70"/>
      <c r="BB309" s="70">
        <v>0</v>
      </c>
      <c r="BC309" s="70"/>
      <c r="BD309" s="70"/>
      <c r="BE309" s="70"/>
      <c r="BF309" s="70"/>
      <c r="BG309" s="70">
        <f t="shared" si="51"/>
        <v>977</v>
      </c>
      <c r="BH309" s="70"/>
      <c r="BI309" s="70"/>
      <c r="BJ309" s="70"/>
      <c r="BK309" s="70"/>
      <c r="BL309" s="70"/>
    </row>
    <row r="310" spans="1:79" s="21" customFormat="1" ht="30.5" customHeight="1" x14ac:dyDescent="0.25">
      <c r="A310" s="75">
        <v>2610</v>
      </c>
      <c r="B310" s="75"/>
      <c r="C310" s="75"/>
      <c r="D310" s="75"/>
      <c r="E310" s="75"/>
      <c r="F310" s="75"/>
      <c r="G310" s="76" t="s">
        <v>220</v>
      </c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8"/>
      <c r="T310" s="70">
        <v>3650740</v>
      </c>
      <c r="U310" s="70"/>
      <c r="V310" s="70"/>
      <c r="W310" s="70"/>
      <c r="X310" s="70"/>
      <c r="Y310" s="70"/>
      <c r="Z310" s="70">
        <f>U67</f>
        <v>3643907</v>
      </c>
      <c r="AA310" s="70"/>
      <c r="AB310" s="70"/>
      <c r="AC310" s="70"/>
      <c r="AD310" s="70"/>
      <c r="AE310" s="70">
        <v>0</v>
      </c>
      <c r="AF310" s="70"/>
      <c r="AG310" s="70"/>
      <c r="AH310" s="70"/>
      <c r="AI310" s="70"/>
      <c r="AJ310" s="70"/>
      <c r="AK310" s="70">
        <v>0</v>
      </c>
      <c r="AL310" s="70"/>
      <c r="AM310" s="70"/>
      <c r="AN310" s="70"/>
      <c r="AO310" s="70"/>
      <c r="AP310" s="70"/>
      <c r="AQ310" s="70">
        <f t="shared" si="50"/>
        <v>0</v>
      </c>
      <c r="AR310" s="70"/>
      <c r="AS310" s="70"/>
      <c r="AT310" s="70"/>
      <c r="AU310" s="70"/>
      <c r="AV310" s="70"/>
      <c r="AW310" s="70">
        <v>0</v>
      </c>
      <c r="AX310" s="70"/>
      <c r="AY310" s="70"/>
      <c r="AZ310" s="70"/>
      <c r="BA310" s="70"/>
      <c r="BB310" s="70">
        <v>0</v>
      </c>
      <c r="BC310" s="70"/>
      <c r="BD310" s="70"/>
      <c r="BE310" s="70"/>
      <c r="BF310" s="70"/>
      <c r="BG310" s="70">
        <f t="shared" si="51"/>
        <v>3643907</v>
      </c>
      <c r="BH310" s="70"/>
      <c r="BI310" s="70"/>
      <c r="BJ310" s="70"/>
      <c r="BK310" s="70"/>
      <c r="BL310" s="70"/>
    </row>
    <row r="311" spans="1:79" s="21" customFormat="1" ht="30.5" customHeight="1" x14ac:dyDescent="0.25">
      <c r="A311" s="56">
        <v>2730</v>
      </c>
      <c r="B311" s="57"/>
      <c r="C311" s="57"/>
      <c r="D311" s="57"/>
      <c r="E311" s="57"/>
      <c r="F311" s="58"/>
      <c r="G311" s="76" t="s">
        <v>221</v>
      </c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8"/>
      <c r="T311" s="34">
        <v>100000</v>
      </c>
      <c r="U311" s="35"/>
      <c r="V311" s="35"/>
      <c r="W311" s="35"/>
      <c r="X311" s="35"/>
      <c r="Y311" s="36"/>
      <c r="Z311" s="34">
        <v>70000</v>
      </c>
      <c r="AA311" s="35"/>
      <c r="AB311" s="35"/>
      <c r="AC311" s="36"/>
      <c r="AD311" s="32"/>
      <c r="AE311" s="37"/>
      <c r="AF311" s="38"/>
      <c r="AG311" s="38"/>
      <c r="AH311" s="38"/>
      <c r="AI311" s="38"/>
      <c r="AJ311" s="39"/>
      <c r="AK311" s="37"/>
      <c r="AL311" s="38"/>
      <c r="AM311" s="38"/>
      <c r="AN311" s="38"/>
      <c r="AO311" s="38"/>
      <c r="AP311" s="39"/>
      <c r="AQ311" s="37"/>
      <c r="AR311" s="38"/>
      <c r="AS311" s="38"/>
      <c r="AT311" s="38"/>
      <c r="AU311" s="38"/>
      <c r="AV311" s="39"/>
      <c r="AW311" s="37"/>
      <c r="AX311" s="38"/>
      <c r="AY311" s="38"/>
      <c r="AZ311" s="38"/>
      <c r="BA311" s="39"/>
      <c r="BB311" s="37"/>
      <c r="BC311" s="38"/>
      <c r="BD311" s="38"/>
      <c r="BE311" s="38"/>
      <c r="BF311" s="39"/>
      <c r="BG311" s="70">
        <f t="shared" ref="BG311" si="52">IF(ISNUMBER(Z311),Z311,0)+IF(ISNUMBER(AK311),AK311,0)</f>
        <v>70000</v>
      </c>
      <c r="BH311" s="70"/>
      <c r="BI311" s="70"/>
      <c r="BJ311" s="70"/>
      <c r="BK311" s="70"/>
      <c r="BL311" s="70"/>
    </row>
    <row r="312" spans="1:79" s="22" customFormat="1" ht="12.75" customHeight="1" x14ac:dyDescent="0.25">
      <c r="A312" s="71"/>
      <c r="B312" s="71"/>
      <c r="C312" s="71"/>
      <c r="D312" s="71"/>
      <c r="E312" s="71"/>
      <c r="F312" s="71"/>
      <c r="G312" s="72" t="s">
        <v>147</v>
      </c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4"/>
      <c r="T312" s="67">
        <f>T302+T303+T304+T305+T306+T307+T308+T309+T310+T311</f>
        <v>6654354</v>
      </c>
      <c r="U312" s="67"/>
      <c r="V312" s="67"/>
      <c r="W312" s="67"/>
      <c r="X312" s="67"/>
      <c r="Y312" s="67"/>
      <c r="Z312" s="67">
        <f>Z302+Z303+Z304+Z305+Z306+Z307+Z308+Z309+Z310+Z311</f>
        <v>6084392</v>
      </c>
      <c r="AA312" s="67"/>
      <c r="AB312" s="67"/>
      <c r="AC312" s="67"/>
      <c r="AD312" s="67"/>
      <c r="AE312" s="67">
        <v>0</v>
      </c>
      <c r="AF312" s="67"/>
      <c r="AG312" s="67"/>
      <c r="AH312" s="67"/>
      <c r="AI312" s="67"/>
      <c r="AJ312" s="67"/>
      <c r="AK312" s="67">
        <v>0</v>
      </c>
      <c r="AL312" s="67"/>
      <c r="AM312" s="67"/>
      <c r="AN312" s="67"/>
      <c r="AO312" s="67"/>
      <c r="AP312" s="67"/>
      <c r="AQ312" s="67">
        <f t="shared" si="50"/>
        <v>0</v>
      </c>
      <c r="AR312" s="67"/>
      <c r="AS312" s="67"/>
      <c r="AT312" s="67"/>
      <c r="AU312" s="67"/>
      <c r="AV312" s="67"/>
      <c r="AW312" s="67">
        <v>0</v>
      </c>
      <c r="AX312" s="67"/>
      <c r="AY312" s="67"/>
      <c r="AZ312" s="67"/>
      <c r="BA312" s="67"/>
      <c r="BB312" s="67">
        <v>0</v>
      </c>
      <c r="BC312" s="67"/>
      <c r="BD312" s="67"/>
      <c r="BE312" s="67"/>
      <c r="BF312" s="67"/>
      <c r="BG312" s="67">
        <f t="shared" si="51"/>
        <v>6084392</v>
      </c>
      <c r="BH312" s="67"/>
      <c r="BI312" s="67"/>
      <c r="BJ312" s="67"/>
      <c r="BK312" s="67"/>
      <c r="BL312" s="67"/>
    </row>
    <row r="313" spans="1:79" s="20" customFormat="1" ht="13" x14ac:dyDescent="0.3"/>
    <row r="314" spans="1:79" s="20" customFormat="1" ht="14.25" customHeight="1" x14ac:dyDescent="0.3">
      <c r="A314" s="99" t="s">
        <v>313</v>
      </c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</row>
    <row r="315" spans="1:79" s="20" customFormat="1" ht="9" customHeight="1" x14ac:dyDescent="0.3">
      <c r="A315" s="133" t="s">
        <v>214</v>
      </c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33"/>
      <c r="AL315" s="133"/>
      <c r="AM315" s="133"/>
      <c r="AN315" s="133"/>
      <c r="AO315" s="133"/>
      <c r="AP315" s="133"/>
      <c r="AQ315" s="133"/>
      <c r="AR315" s="133"/>
      <c r="AS315" s="133"/>
      <c r="AT315" s="133"/>
      <c r="AU315" s="133"/>
      <c r="AV315" s="133"/>
      <c r="AW315" s="133"/>
      <c r="AX315" s="133"/>
      <c r="AY315" s="133"/>
      <c r="AZ315" s="133"/>
      <c r="BA315" s="133"/>
      <c r="BB315" s="133"/>
      <c r="BC315" s="133"/>
      <c r="BD315" s="133"/>
      <c r="BE315" s="133"/>
      <c r="BF315" s="133"/>
      <c r="BG315" s="133"/>
      <c r="BH315" s="133"/>
      <c r="BI315" s="133"/>
      <c r="BJ315" s="133"/>
      <c r="BK315" s="133"/>
      <c r="BL315" s="133"/>
    </row>
    <row r="316" spans="1:79" s="204" customFormat="1" ht="22" customHeight="1" x14ac:dyDescent="0.2">
      <c r="A316" s="134" t="s">
        <v>135</v>
      </c>
      <c r="B316" s="134"/>
      <c r="C316" s="134"/>
      <c r="D316" s="134"/>
      <c r="E316" s="134"/>
      <c r="F316" s="134"/>
      <c r="G316" s="134" t="s">
        <v>19</v>
      </c>
      <c r="H316" s="134"/>
      <c r="I316" s="134"/>
      <c r="J316" s="134"/>
      <c r="K316" s="134"/>
      <c r="L316" s="134"/>
      <c r="M316" s="134"/>
      <c r="N316" s="134"/>
      <c r="O316" s="134"/>
      <c r="P316" s="134"/>
      <c r="Q316" s="134" t="s">
        <v>216</v>
      </c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  <c r="AF316" s="134"/>
      <c r="AG316" s="134"/>
      <c r="AH316" s="134"/>
      <c r="AI316" s="134"/>
      <c r="AJ316" s="134"/>
      <c r="AK316" s="134"/>
      <c r="AL316" s="134"/>
      <c r="AM316" s="134"/>
      <c r="AN316" s="134"/>
      <c r="AO316" s="134" t="s">
        <v>217</v>
      </c>
      <c r="AP316" s="134"/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  <c r="BG316" s="134"/>
      <c r="BH316" s="134"/>
      <c r="BI316" s="134"/>
      <c r="BJ316" s="134"/>
      <c r="BK316" s="134"/>
      <c r="BL316" s="134"/>
    </row>
    <row r="317" spans="1:79" s="204" customFormat="1" ht="22" customHeight="1" x14ac:dyDescent="0.2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 t="s">
        <v>140</v>
      </c>
      <c r="R317" s="134"/>
      <c r="S317" s="134"/>
      <c r="T317" s="134"/>
      <c r="U317" s="134"/>
      <c r="V317" s="134" t="s">
        <v>141</v>
      </c>
      <c r="W317" s="134"/>
      <c r="X317" s="134"/>
      <c r="Y317" s="134"/>
      <c r="Z317" s="134" t="s">
        <v>142</v>
      </c>
      <c r="AA317" s="134"/>
      <c r="AB317" s="134"/>
      <c r="AC317" s="134"/>
      <c r="AD317" s="134"/>
      <c r="AE317" s="134"/>
      <c r="AF317" s="134"/>
      <c r="AG317" s="134"/>
      <c r="AH317" s="134"/>
      <c r="AI317" s="134"/>
      <c r="AJ317" s="134" t="s">
        <v>143</v>
      </c>
      <c r="AK317" s="134"/>
      <c r="AL317" s="134"/>
      <c r="AM317" s="134"/>
      <c r="AN317" s="134"/>
      <c r="AO317" s="134" t="s">
        <v>20</v>
      </c>
      <c r="AP317" s="134"/>
      <c r="AQ317" s="134"/>
      <c r="AR317" s="134"/>
      <c r="AS317" s="134"/>
      <c r="AT317" s="134" t="s">
        <v>144</v>
      </c>
      <c r="AU317" s="134"/>
      <c r="AV317" s="134"/>
      <c r="AW317" s="134"/>
      <c r="AX317" s="134" t="s">
        <v>142</v>
      </c>
      <c r="AY317" s="134"/>
      <c r="AZ317" s="134"/>
      <c r="BA317" s="134"/>
      <c r="BB317" s="134"/>
      <c r="BC317" s="134"/>
      <c r="BD317" s="134"/>
      <c r="BE317" s="134"/>
      <c r="BF317" s="134"/>
      <c r="BG317" s="134"/>
      <c r="BH317" s="134" t="s">
        <v>145</v>
      </c>
      <c r="BI317" s="134"/>
      <c r="BJ317" s="134"/>
      <c r="BK317" s="134"/>
      <c r="BL317" s="134"/>
    </row>
    <row r="318" spans="1:79" s="204" customFormat="1" ht="22" customHeight="1" x14ac:dyDescent="0.2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 t="s">
        <v>17</v>
      </c>
      <c r="AA318" s="134"/>
      <c r="AB318" s="134"/>
      <c r="AC318" s="134"/>
      <c r="AD318" s="134"/>
      <c r="AE318" s="134" t="s">
        <v>16</v>
      </c>
      <c r="AF318" s="134"/>
      <c r="AG318" s="134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 t="s">
        <v>17</v>
      </c>
      <c r="AY318" s="134"/>
      <c r="AZ318" s="134"/>
      <c r="BA318" s="134"/>
      <c r="BB318" s="134"/>
      <c r="BC318" s="134" t="s">
        <v>16</v>
      </c>
      <c r="BD318" s="134"/>
      <c r="BE318" s="134"/>
      <c r="BF318" s="134"/>
      <c r="BG318" s="134"/>
      <c r="BH318" s="134"/>
      <c r="BI318" s="134"/>
      <c r="BJ318" s="134"/>
      <c r="BK318" s="134"/>
      <c r="BL318" s="134"/>
    </row>
    <row r="319" spans="1:79" s="25" customFormat="1" ht="15" customHeight="1" x14ac:dyDescent="0.25">
      <c r="A319" s="98">
        <v>1</v>
      </c>
      <c r="B319" s="98"/>
      <c r="C319" s="98"/>
      <c r="D319" s="98"/>
      <c r="E319" s="98"/>
      <c r="F319" s="98"/>
      <c r="G319" s="98">
        <v>2</v>
      </c>
      <c r="H319" s="98"/>
      <c r="I319" s="98"/>
      <c r="J319" s="98"/>
      <c r="K319" s="98"/>
      <c r="L319" s="98"/>
      <c r="M319" s="98"/>
      <c r="N319" s="98"/>
      <c r="O319" s="98"/>
      <c r="P319" s="98"/>
      <c r="Q319" s="98">
        <v>3</v>
      </c>
      <c r="R319" s="98"/>
      <c r="S319" s="98"/>
      <c r="T319" s="98"/>
      <c r="U319" s="98"/>
      <c r="V319" s="98">
        <v>4</v>
      </c>
      <c r="W319" s="98"/>
      <c r="X319" s="98"/>
      <c r="Y319" s="98"/>
      <c r="Z319" s="98">
        <v>5</v>
      </c>
      <c r="AA319" s="98"/>
      <c r="AB319" s="98"/>
      <c r="AC319" s="98"/>
      <c r="AD319" s="98"/>
      <c r="AE319" s="98">
        <v>6</v>
      </c>
      <c r="AF319" s="98"/>
      <c r="AG319" s="98"/>
      <c r="AH319" s="98"/>
      <c r="AI319" s="98"/>
      <c r="AJ319" s="98">
        <v>7</v>
      </c>
      <c r="AK319" s="98"/>
      <c r="AL319" s="98"/>
      <c r="AM319" s="98"/>
      <c r="AN319" s="98"/>
      <c r="AO319" s="98">
        <v>8</v>
      </c>
      <c r="AP319" s="98"/>
      <c r="AQ319" s="98"/>
      <c r="AR319" s="98"/>
      <c r="AS319" s="98"/>
      <c r="AT319" s="98">
        <v>9</v>
      </c>
      <c r="AU319" s="98"/>
      <c r="AV319" s="98"/>
      <c r="AW319" s="98"/>
      <c r="AX319" s="98">
        <v>10</v>
      </c>
      <c r="AY319" s="98"/>
      <c r="AZ319" s="98"/>
      <c r="BA319" s="98"/>
      <c r="BB319" s="98"/>
      <c r="BC319" s="98">
        <v>11</v>
      </c>
      <c r="BD319" s="98"/>
      <c r="BE319" s="98"/>
      <c r="BF319" s="98"/>
      <c r="BG319" s="98"/>
      <c r="BH319" s="98">
        <v>12</v>
      </c>
      <c r="BI319" s="98"/>
      <c r="BJ319" s="98"/>
      <c r="BK319" s="98"/>
      <c r="BL319" s="98"/>
    </row>
    <row r="320" spans="1:79" s="26" customFormat="1" ht="12" hidden="1" customHeight="1" x14ac:dyDescent="0.25">
      <c r="A320" s="53" t="s">
        <v>64</v>
      </c>
      <c r="B320" s="53"/>
      <c r="C320" s="53"/>
      <c r="D320" s="53"/>
      <c r="E320" s="53"/>
      <c r="F320" s="53"/>
      <c r="G320" s="52" t="s">
        <v>57</v>
      </c>
      <c r="H320" s="52"/>
      <c r="I320" s="52"/>
      <c r="J320" s="52"/>
      <c r="K320" s="52"/>
      <c r="L320" s="52"/>
      <c r="M320" s="52"/>
      <c r="N320" s="52"/>
      <c r="O320" s="52"/>
      <c r="P320" s="52"/>
      <c r="Q320" s="69" t="s">
        <v>80</v>
      </c>
      <c r="R320" s="69"/>
      <c r="S320" s="69"/>
      <c r="T320" s="69"/>
      <c r="U320" s="69"/>
      <c r="V320" s="69" t="s">
        <v>81</v>
      </c>
      <c r="W320" s="69"/>
      <c r="X320" s="69"/>
      <c r="Y320" s="69"/>
      <c r="Z320" s="69" t="s">
        <v>82</v>
      </c>
      <c r="AA320" s="69"/>
      <c r="AB320" s="69"/>
      <c r="AC320" s="69"/>
      <c r="AD320" s="69"/>
      <c r="AE320" s="69" t="s">
        <v>83</v>
      </c>
      <c r="AF320" s="69"/>
      <c r="AG320" s="69"/>
      <c r="AH320" s="69"/>
      <c r="AI320" s="69"/>
      <c r="AJ320" s="135" t="s">
        <v>101</v>
      </c>
      <c r="AK320" s="69"/>
      <c r="AL320" s="69"/>
      <c r="AM320" s="69"/>
      <c r="AN320" s="69"/>
      <c r="AO320" s="69" t="s">
        <v>84</v>
      </c>
      <c r="AP320" s="69"/>
      <c r="AQ320" s="69"/>
      <c r="AR320" s="69"/>
      <c r="AS320" s="69"/>
      <c r="AT320" s="135" t="s">
        <v>102</v>
      </c>
      <c r="AU320" s="69"/>
      <c r="AV320" s="69"/>
      <c r="AW320" s="69"/>
      <c r="AX320" s="69" t="s">
        <v>85</v>
      </c>
      <c r="AY320" s="69"/>
      <c r="AZ320" s="69"/>
      <c r="BA320" s="69"/>
      <c r="BB320" s="69"/>
      <c r="BC320" s="69" t="s">
        <v>86</v>
      </c>
      <c r="BD320" s="69"/>
      <c r="BE320" s="69"/>
      <c r="BF320" s="69"/>
      <c r="BG320" s="69"/>
      <c r="BH320" s="135" t="s">
        <v>101</v>
      </c>
      <c r="BI320" s="69"/>
      <c r="BJ320" s="69"/>
      <c r="BK320" s="69"/>
      <c r="BL320" s="69"/>
      <c r="CA320" s="26" t="s">
        <v>52</v>
      </c>
    </row>
    <row r="321" spans="1:79" s="28" customFormat="1" ht="18.5" customHeight="1" x14ac:dyDescent="0.25">
      <c r="A321" s="53">
        <v>2111</v>
      </c>
      <c r="B321" s="53"/>
      <c r="C321" s="53"/>
      <c r="D321" s="53"/>
      <c r="E321" s="53"/>
      <c r="F321" s="53"/>
      <c r="G321" s="43" t="s">
        <v>178</v>
      </c>
      <c r="H321" s="44"/>
      <c r="I321" s="44"/>
      <c r="J321" s="44"/>
      <c r="K321" s="44"/>
      <c r="L321" s="44"/>
      <c r="M321" s="44"/>
      <c r="N321" s="44"/>
      <c r="O321" s="44"/>
      <c r="P321" s="45"/>
      <c r="Q321" s="54">
        <v>1402349</v>
      </c>
      <c r="R321" s="54"/>
      <c r="S321" s="54"/>
      <c r="T321" s="54"/>
      <c r="U321" s="54"/>
      <c r="V321" s="54">
        <v>0</v>
      </c>
      <c r="W321" s="54"/>
      <c r="X321" s="54"/>
      <c r="Y321" s="54"/>
      <c r="Z321" s="54">
        <v>0</v>
      </c>
      <c r="AA321" s="54"/>
      <c r="AB321" s="54"/>
      <c r="AC321" s="54"/>
      <c r="AD321" s="54"/>
      <c r="AE321" s="54">
        <v>0</v>
      </c>
      <c r="AF321" s="54"/>
      <c r="AG321" s="54"/>
      <c r="AH321" s="54"/>
      <c r="AI321" s="54"/>
      <c r="AJ321" s="54">
        <f t="shared" ref="AJ321:AJ331" si="53">IF(ISNUMBER(Q321),Q321,0)-IF(ISNUMBER(Z321),Z321,0)</f>
        <v>1402349</v>
      </c>
      <c r="AK321" s="54"/>
      <c r="AL321" s="54"/>
      <c r="AM321" s="54"/>
      <c r="AN321" s="54"/>
      <c r="AO321" s="54">
        <v>1746785</v>
      </c>
      <c r="AP321" s="54"/>
      <c r="AQ321" s="54"/>
      <c r="AR321" s="54"/>
      <c r="AS321" s="54"/>
      <c r="AT321" s="54">
        <f t="shared" ref="AT321:AT331" si="54">IF(ISNUMBER(V321),V321,0)-IF(ISNUMBER(Z321),Z321,0)-IF(ISNUMBER(AE321),AE321,0)</f>
        <v>0</v>
      </c>
      <c r="AU321" s="54"/>
      <c r="AV321" s="54"/>
      <c r="AW321" s="54"/>
      <c r="AX321" s="54">
        <v>0</v>
      </c>
      <c r="AY321" s="54"/>
      <c r="AZ321" s="54"/>
      <c r="BA321" s="54"/>
      <c r="BB321" s="54"/>
      <c r="BC321" s="54">
        <v>0</v>
      </c>
      <c r="BD321" s="54"/>
      <c r="BE321" s="54"/>
      <c r="BF321" s="54"/>
      <c r="BG321" s="54"/>
      <c r="BH321" s="54">
        <f t="shared" ref="BH321:BH331" si="55">IF(ISNUMBER(AO321),AO321,0)-IF(ISNUMBER(AX321),AX321,0)</f>
        <v>1746785</v>
      </c>
      <c r="BI321" s="54"/>
      <c r="BJ321" s="54"/>
      <c r="BK321" s="54"/>
      <c r="BL321" s="54"/>
      <c r="CA321" s="28" t="s">
        <v>53</v>
      </c>
    </row>
    <row r="322" spans="1:79" s="28" customFormat="1" ht="19" customHeight="1" x14ac:dyDescent="0.25">
      <c r="A322" s="53">
        <v>2120</v>
      </c>
      <c r="B322" s="53"/>
      <c r="C322" s="53"/>
      <c r="D322" s="53"/>
      <c r="E322" s="53"/>
      <c r="F322" s="53"/>
      <c r="G322" s="43" t="s">
        <v>179</v>
      </c>
      <c r="H322" s="44"/>
      <c r="I322" s="44"/>
      <c r="J322" s="44"/>
      <c r="K322" s="44"/>
      <c r="L322" s="44"/>
      <c r="M322" s="44"/>
      <c r="N322" s="44"/>
      <c r="O322" s="44"/>
      <c r="P322" s="45"/>
      <c r="Q322" s="54">
        <v>308517</v>
      </c>
      <c r="R322" s="54"/>
      <c r="S322" s="54"/>
      <c r="T322" s="54"/>
      <c r="U322" s="54"/>
      <c r="V322" s="54">
        <v>0</v>
      </c>
      <c r="W322" s="54"/>
      <c r="X322" s="54"/>
      <c r="Y322" s="54"/>
      <c r="Z322" s="54">
        <v>0</v>
      </c>
      <c r="AA322" s="54"/>
      <c r="AB322" s="54"/>
      <c r="AC322" s="54"/>
      <c r="AD322" s="54"/>
      <c r="AE322" s="54">
        <v>0</v>
      </c>
      <c r="AF322" s="54"/>
      <c r="AG322" s="54"/>
      <c r="AH322" s="54"/>
      <c r="AI322" s="54"/>
      <c r="AJ322" s="54">
        <f t="shared" si="53"/>
        <v>308517</v>
      </c>
      <c r="AK322" s="54"/>
      <c r="AL322" s="54"/>
      <c r="AM322" s="54"/>
      <c r="AN322" s="54"/>
      <c r="AO322" s="54">
        <v>384293</v>
      </c>
      <c r="AP322" s="54"/>
      <c r="AQ322" s="54"/>
      <c r="AR322" s="54"/>
      <c r="AS322" s="54"/>
      <c r="AT322" s="54">
        <f t="shared" si="54"/>
        <v>0</v>
      </c>
      <c r="AU322" s="54"/>
      <c r="AV322" s="54"/>
      <c r="AW322" s="54"/>
      <c r="AX322" s="54">
        <v>0</v>
      </c>
      <c r="AY322" s="54"/>
      <c r="AZ322" s="54"/>
      <c r="BA322" s="54"/>
      <c r="BB322" s="54"/>
      <c r="BC322" s="54">
        <v>0</v>
      </c>
      <c r="BD322" s="54"/>
      <c r="BE322" s="54"/>
      <c r="BF322" s="54"/>
      <c r="BG322" s="54"/>
      <c r="BH322" s="54">
        <f t="shared" si="55"/>
        <v>384293</v>
      </c>
      <c r="BI322" s="54"/>
      <c r="BJ322" s="54"/>
      <c r="BK322" s="54"/>
      <c r="BL322" s="54"/>
    </row>
    <row r="323" spans="1:79" s="28" customFormat="1" ht="30.5" customHeight="1" x14ac:dyDescent="0.25">
      <c r="A323" s="53">
        <v>2210</v>
      </c>
      <c r="B323" s="53"/>
      <c r="C323" s="53"/>
      <c r="D323" s="53"/>
      <c r="E323" s="53"/>
      <c r="F323" s="53"/>
      <c r="G323" s="43" t="s">
        <v>180</v>
      </c>
      <c r="H323" s="44"/>
      <c r="I323" s="44"/>
      <c r="J323" s="44"/>
      <c r="K323" s="44"/>
      <c r="L323" s="44"/>
      <c r="M323" s="44"/>
      <c r="N323" s="44"/>
      <c r="O323" s="44"/>
      <c r="P323" s="45"/>
      <c r="Q323" s="54">
        <f>143148+210000</f>
        <v>353148</v>
      </c>
      <c r="R323" s="54"/>
      <c r="S323" s="54"/>
      <c r="T323" s="54"/>
      <c r="U323" s="54"/>
      <c r="V323" s="54">
        <v>0</v>
      </c>
      <c r="W323" s="54"/>
      <c r="X323" s="54"/>
      <c r="Y323" s="54"/>
      <c r="Z323" s="54">
        <v>0</v>
      </c>
      <c r="AA323" s="54"/>
      <c r="AB323" s="54"/>
      <c r="AC323" s="54"/>
      <c r="AD323" s="54"/>
      <c r="AE323" s="54">
        <v>0</v>
      </c>
      <c r="AF323" s="54"/>
      <c r="AG323" s="54"/>
      <c r="AH323" s="54"/>
      <c r="AI323" s="54"/>
      <c r="AJ323" s="54">
        <f t="shared" si="53"/>
        <v>353148</v>
      </c>
      <c r="AK323" s="54"/>
      <c r="AL323" s="54"/>
      <c r="AM323" s="54"/>
      <c r="AN323" s="54"/>
      <c r="AO323" s="54">
        <f>207000+274250</f>
        <v>481250</v>
      </c>
      <c r="AP323" s="54"/>
      <c r="AQ323" s="54"/>
      <c r="AR323" s="54"/>
      <c r="AS323" s="54"/>
      <c r="AT323" s="54">
        <f t="shared" si="54"/>
        <v>0</v>
      </c>
      <c r="AU323" s="54"/>
      <c r="AV323" s="54"/>
      <c r="AW323" s="54"/>
      <c r="AX323" s="54">
        <v>0</v>
      </c>
      <c r="AY323" s="54"/>
      <c r="AZ323" s="54"/>
      <c r="BA323" s="54"/>
      <c r="BB323" s="54"/>
      <c r="BC323" s="54">
        <v>0</v>
      </c>
      <c r="BD323" s="54"/>
      <c r="BE323" s="54"/>
      <c r="BF323" s="54"/>
      <c r="BG323" s="54"/>
      <c r="BH323" s="54">
        <f t="shared" si="55"/>
        <v>481250</v>
      </c>
      <c r="BI323" s="54"/>
      <c r="BJ323" s="54"/>
      <c r="BK323" s="54"/>
      <c r="BL323" s="54"/>
    </row>
    <row r="324" spans="1:79" s="28" customFormat="1" ht="25" customHeight="1" x14ac:dyDescent="0.25">
      <c r="A324" s="53">
        <v>2240</v>
      </c>
      <c r="B324" s="53"/>
      <c r="C324" s="53"/>
      <c r="D324" s="53"/>
      <c r="E324" s="53"/>
      <c r="F324" s="53"/>
      <c r="G324" s="43" t="s">
        <v>181</v>
      </c>
      <c r="H324" s="44"/>
      <c r="I324" s="44"/>
      <c r="J324" s="44"/>
      <c r="K324" s="44"/>
      <c r="L324" s="44"/>
      <c r="M324" s="44"/>
      <c r="N324" s="44"/>
      <c r="O324" s="44"/>
      <c r="P324" s="45"/>
      <c r="Q324" s="54">
        <f>65860+687889</f>
        <v>753749</v>
      </c>
      <c r="R324" s="54"/>
      <c r="S324" s="54"/>
      <c r="T324" s="54"/>
      <c r="U324" s="54"/>
      <c r="V324" s="54">
        <v>0</v>
      </c>
      <c r="W324" s="54"/>
      <c r="X324" s="54"/>
      <c r="Y324" s="54"/>
      <c r="Z324" s="54">
        <v>0</v>
      </c>
      <c r="AA324" s="54"/>
      <c r="AB324" s="54"/>
      <c r="AC324" s="54"/>
      <c r="AD324" s="54"/>
      <c r="AE324" s="54">
        <v>0</v>
      </c>
      <c r="AF324" s="54"/>
      <c r="AG324" s="54"/>
      <c r="AH324" s="54"/>
      <c r="AI324" s="54"/>
      <c r="AJ324" s="54">
        <f t="shared" si="53"/>
        <v>753749</v>
      </c>
      <c r="AK324" s="54"/>
      <c r="AL324" s="54"/>
      <c r="AM324" s="54"/>
      <c r="AN324" s="54"/>
      <c r="AO324" s="54">
        <f>72248+754615</f>
        <v>826863</v>
      </c>
      <c r="AP324" s="54"/>
      <c r="AQ324" s="54"/>
      <c r="AR324" s="54"/>
      <c r="AS324" s="54"/>
      <c r="AT324" s="54">
        <f t="shared" si="54"/>
        <v>0</v>
      </c>
      <c r="AU324" s="54"/>
      <c r="AV324" s="54"/>
      <c r="AW324" s="54"/>
      <c r="AX324" s="54">
        <v>0</v>
      </c>
      <c r="AY324" s="54"/>
      <c r="AZ324" s="54"/>
      <c r="BA324" s="54"/>
      <c r="BB324" s="54"/>
      <c r="BC324" s="54">
        <v>0</v>
      </c>
      <c r="BD324" s="54"/>
      <c r="BE324" s="54"/>
      <c r="BF324" s="54"/>
      <c r="BG324" s="54"/>
      <c r="BH324" s="54">
        <f t="shared" si="55"/>
        <v>826863</v>
      </c>
      <c r="BI324" s="54"/>
      <c r="BJ324" s="54"/>
      <c r="BK324" s="54"/>
      <c r="BL324" s="54"/>
    </row>
    <row r="325" spans="1:79" s="28" customFormat="1" ht="18.5" customHeight="1" x14ac:dyDescent="0.25">
      <c r="A325" s="53">
        <v>2271</v>
      </c>
      <c r="B325" s="53"/>
      <c r="C325" s="53"/>
      <c r="D325" s="53"/>
      <c r="E325" s="53"/>
      <c r="F325" s="53"/>
      <c r="G325" s="43" t="s">
        <v>182</v>
      </c>
      <c r="H325" s="44"/>
      <c r="I325" s="44"/>
      <c r="J325" s="44"/>
      <c r="K325" s="44"/>
      <c r="L325" s="44"/>
      <c r="M325" s="44"/>
      <c r="N325" s="44"/>
      <c r="O325" s="44"/>
      <c r="P325" s="45"/>
      <c r="Q325" s="54">
        <v>102138</v>
      </c>
      <c r="R325" s="54"/>
      <c r="S325" s="54"/>
      <c r="T325" s="54"/>
      <c r="U325" s="54"/>
      <c r="V325" s="54">
        <v>0</v>
      </c>
      <c r="W325" s="54"/>
      <c r="X325" s="54"/>
      <c r="Y325" s="54"/>
      <c r="Z325" s="54">
        <v>0</v>
      </c>
      <c r="AA325" s="54"/>
      <c r="AB325" s="54"/>
      <c r="AC325" s="54"/>
      <c r="AD325" s="54"/>
      <c r="AE325" s="54">
        <v>0</v>
      </c>
      <c r="AF325" s="54"/>
      <c r="AG325" s="54"/>
      <c r="AH325" s="54"/>
      <c r="AI325" s="54"/>
      <c r="AJ325" s="54">
        <f t="shared" si="53"/>
        <v>102138</v>
      </c>
      <c r="AK325" s="54"/>
      <c r="AL325" s="54"/>
      <c r="AM325" s="54"/>
      <c r="AN325" s="54"/>
      <c r="AO325" s="54">
        <v>100540</v>
      </c>
      <c r="AP325" s="54"/>
      <c r="AQ325" s="54"/>
      <c r="AR325" s="54"/>
      <c r="AS325" s="54"/>
      <c r="AT325" s="54">
        <f t="shared" si="54"/>
        <v>0</v>
      </c>
      <c r="AU325" s="54"/>
      <c r="AV325" s="54"/>
      <c r="AW325" s="54"/>
      <c r="AX325" s="54">
        <v>0</v>
      </c>
      <c r="AY325" s="54"/>
      <c r="AZ325" s="54"/>
      <c r="BA325" s="54"/>
      <c r="BB325" s="54"/>
      <c r="BC325" s="54">
        <v>0</v>
      </c>
      <c r="BD325" s="54"/>
      <c r="BE325" s="54"/>
      <c r="BF325" s="54"/>
      <c r="BG325" s="54"/>
      <c r="BH325" s="54">
        <f t="shared" si="55"/>
        <v>100540</v>
      </c>
      <c r="BI325" s="54"/>
      <c r="BJ325" s="54"/>
      <c r="BK325" s="54"/>
      <c r="BL325" s="54"/>
    </row>
    <row r="326" spans="1:79" s="28" customFormat="1" ht="28.5" customHeight="1" x14ac:dyDescent="0.25">
      <c r="A326" s="53">
        <v>2272</v>
      </c>
      <c r="B326" s="53"/>
      <c r="C326" s="53"/>
      <c r="D326" s="53"/>
      <c r="E326" s="53"/>
      <c r="F326" s="53"/>
      <c r="G326" s="43" t="s">
        <v>183</v>
      </c>
      <c r="H326" s="44"/>
      <c r="I326" s="44"/>
      <c r="J326" s="44"/>
      <c r="K326" s="44"/>
      <c r="L326" s="44"/>
      <c r="M326" s="44"/>
      <c r="N326" s="44"/>
      <c r="O326" s="44"/>
      <c r="P326" s="45"/>
      <c r="Q326" s="54">
        <v>6560</v>
      </c>
      <c r="R326" s="54"/>
      <c r="S326" s="54"/>
      <c r="T326" s="54"/>
      <c r="U326" s="54"/>
      <c r="V326" s="54">
        <v>0</v>
      </c>
      <c r="W326" s="54"/>
      <c r="X326" s="54"/>
      <c r="Y326" s="54"/>
      <c r="Z326" s="54">
        <v>0</v>
      </c>
      <c r="AA326" s="54"/>
      <c r="AB326" s="54"/>
      <c r="AC326" s="54"/>
      <c r="AD326" s="54"/>
      <c r="AE326" s="54">
        <v>0</v>
      </c>
      <c r="AF326" s="54"/>
      <c r="AG326" s="54"/>
      <c r="AH326" s="54"/>
      <c r="AI326" s="54"/>
      <c r="AJ326" s="54">
        <f t="shared" si="53"/>
        <v>6560</v>
      </c>
      <c r="AK326" s="54"/>
      <c r="AL326" s="54"/>
      <c r="AM326" s="54"/>
      <c r="AN326" s="54"/>
      <c r="AO326" s="54">
        <v>6560</v>
      </c>
      <c r="AP326" s="54"/>
      <c r="AQ326" s="54"/>
      <c r="AR326" s="54"/>
      <c r="AS326" s="54"/>
      <c r="AT326" s="54">
        <f t="shared" si="54"/>
        <v>0</v>
      </c>
      <c r="AU326" s="54"/>
      <c r="AV326" s="54"/>
      <c r="AW326" s="54"/>
      <c r="AX326" s="54">
        <v>0</v>
      </c>
      <c r="AY326" s="54"/>
      <c r="AZ326" s="54"/>
      <c r="BA326" s="54"/>
      <c r="BB326" s="54"/>
      <c r="BC326" s="54">
        <v>0</v>
      </c>
      <c r="BD326" s="54"/>
      <c r="BE326" s="54"/>
      <c r="BF326" s="54"/>
      <c r="BG326" s="54"/>
      <c r="BH326" s="54">
        <f t="shared" si="55"/>
        <v>6560</v>
      </c>
      <c r="BI326" s="54"/>
      <c r="BJ326" s="54"/>
      <c r="BK326" s="54"/>
      <c r="BL326" s="54"/>
    </row>
    <row r="327" spans="1:79" s="28" customFormat="1" ht="22.5" customHeight="1" x14ac:dyDescent="0.25">
      <c r="A327" s="53">
        <v>2273</v>
      </c>
      <c r="B327" s="53"/>
      <c r="C327" s="53"/>
      <c r="D327" s="53"/>
      <c r="E327" s="53"/>
      <c r="F327" s="53"/>
      <c r="G327" s="43" t="s">
        <v>184</v>
      </c>
      <c r="H327" s="44"/>
      <c r="I327" s="44"/>
      <c r="J327" s="44"/>
      <c r="K327" s="44"/>
      <c r="L327" s="44"/>
      <c r="M327" s="44"/>
      <c r="N327" s="44"/>
      <c r="O327" s="44"/>
      <c r="P327" s="45"/>
      <c r="Q327" s="54">
        <v>80906</v>
      </c>
      <c r="R327" s="54"/>
      <c r="S327" s="54"/>
      <c r="T327" s="54"/>
      <c r="U327" s="54"/>
      <c r="V327" s="54">
        <v>0</v>
      </c>
      <c r="W327" s="54"/>
      <c r="X327" s="54"/>
      <c r="Y327" s="54"/>
      <c r="Z327" s="54">
        <v>0</v>
      </c>
      <c r="AA327" s="54"/>
      <c r="AB327" s="54"/>
      <c r="AC327" s="54"/>
      <c r="AD327" s="54"/>
      <c r="AE327" s="54">
        <v>0</v>
      </c>
      <c r="AF327" s="54"/>
      <c r="AG327" s="54"/>
      <c r="AH327" s="54"/>
      <c r="AI327" s="54"/>
      <c r="AJ327" s="54">
        <f t="shared" si="53"/>
        <v>80906</v>
      </c>
      <c r="AK327" s="54"/>
      <c r="AL327" s="54"/>
      <c r="AM327" s="54"/>
      <c r="AN327" s="54"/>
      <c r="AO327" s="54">
        <v>80906</v>
      </c>
      <c r="AP327" s="54"/>
      <c r="AQ327" s="54"/>
      <c r="AR327" s="54"/>
      <c r="AS327" s="54"/>
      <c r="AT327" s="54">
        <f t="shared" si="54"/>
        <v>0</v>
      </c>
      <c r="AU327" s="54"/>
      <c r="AV327" s="54"/>
      <c r="AW327" s="54"/>
      <c r="AX327" s="54">
        <v>0</v>
      </c>
      <c r="AY327" s="54"/>
      <c r="AZ327" s="54"/>
      <c r="BA327" s="54"/>
      <c r="BB327" s="54"/>
      <c r="BC327" s="54">
        <v>0</v>
      </c>
      <c r="BD327" s="54"/>
      <c r="BE327" s="54"/>
      <c r="BF327" s="54"/>
      <c r="BG327" s="54"/>
      <c r="BH327" s="54">
        <f t="shared" si="55"/>
        <v>80906</v>
      </c>
      <c r="BI327" s="54"/>
      <c r="BJ327" s="54"/>
      <c r="BK327" s="54"/>
      <c r="BL327" s="54"/>
    </row>
    <row r="328" spans="1:79" s="28" customFormat="1" ht="30.5" customHeight="1" x14ac:dyDescent="0.25">
      <c r="A328" s="53">
        <v>2275</v>
      </c>
      <c r="B328" s="53"/>
      <c r="C328" s="53"/>
      <c r="D328" s="53"/>
      <c r="E328" s="53"/>
      <c r="F328" s="53"/>
      <c r="G328" s="43" t="s">
        <v>185</v>
      </c>
      <c r="H328" s="44"/>
      <c r="I328" s="44"/>
      <c r="J328" s="44"/>
      <c r="K328" s="44"/>
      <c r="L328" s="44"/>
      <c r="M328" s="44"/>
      <c r="N328" s="44"/>
      <c r="O328" s="44"/>
      <c r="P328" s="45"/>
      <c r="Q328" s="54">
        <v>2400</v>
      </c>
      <c r="R328" s="54"/>
      <c r="S328" s="54"/>
      <c r="T328" s="54"/>
      <c r="U328" s="54"/>
      <c r="V328" s="54">
        <v>0</v>
      </c>
      <c r="W328" s="54"/>
      <c r="X328" s="54"/>
      <c r="Y328" s="54"/>
      <c r="Z328" s="54">
        <v>0</v>
      </c>
      <c r="AA328" s="54"/>
      <c r="AB328" s="54"/>
      <c r="AC328" s="54"/>
      <c r="AD328" s="54"/>
      <c r="AE328" s="54">
        <v>0</v>
      </c>
      <c r="AF328" s="54"/>
      <c r="AG328" s="54"/>
      <c r="AH328" s="54"/>
      <c r="AI328" s="54"/>
      <c r="AJ328" s="54">
        <f t="shared" si="53"/>
        <v>2400</v>
      </c>
      <c r="AK328" s="54"/>
      <c r="AL328" s="54"/>
      <c r="AM328" s="54"/>
      <c r="AN328" s="54"/>
      <c r="AO328" s="54">
        <v>2400</v>
      </c>
      <c r="AP328" s="54"/>
      <c r="AQ328" s="54"/>
      <c r="AR328" s="54"/>
      <c r="AS328" s="54"/>
      <c r="AT328" s="54">
        <f t="shared" si="54"/>
        <v>0</v>
      </c>
      <c r="AU328" s="54"/>
      <c r="AV328" s="54"/>
      <c r="AW328" s="54"/>
      <c r="AX328" s="54">
        <v>0</v>
      </c>
      <c r="AY328" s="54"/>
      <c r="AZ328" s="54"/>
      <c r="BA328" s="54"/>
      <c r="BB328" s="54"/>
      <c r="BC328" s="54">
        <v>0</v>
      </c>
      <c r="BD328" s="54"/>
      <c r="BE328" s="54"/>
      <c r="BF328" s="54"/>
      <c r="BG328" s="54"/>
      <c r="BH328" s="54">
        <f t="shared" si="55"/>
        <v>2400</v>
      </c>
      <c r="BI328" s="54"/>
      <c r="BJ328" s="54"/>
      <c r="BK328" s="54"/>
      <c r="BL328" s="54"/>
    </row>
    <row r="329" spans="1:79" s="28" customFormat="1" ht="42.5" customHeight="1" x14ac:dyDescent="0.25">
      <c r="A329" s="53">
        <v>2610</v>
      </c>
      <c r="B329" s="53"/>
      <c r="C329" s="53"/>
      <c r="D329" s="53"/>
      <c r="E329" s="53"/>
      <c r="F329" s="53"/>
      <c r="G329" s="43" t="s">
        <v>220</v>
      </c>
      <c r="H329" s="44"/>
      <c r="I329" s="44"/>
      <c r="J329" s="44"/>
      <c r="K329" s="44"/>
      <c r="L329" s="44"/>
      <c r="M329" s="44"/>
      <c r="N329" s="44"/>
      <c r="O329" s="44"/>
      <c r="P329" s="45"/>
      <c r="Q329" s="54">
        <v>4188110</v>
      </c>
      <c r="R329" s="54"/>
      <c r="S329" s="54"/>
      <c r="T329" s="54"/>
      <c r="U329" s="54"/>
      <c r="V329" s="54">
        <v>0</v>
      </c>
      <c r="W329" s="54"/>
      <c r="X329" s="54"/>
      <c r="Y329" s="54"/>
      <c r="Z329" s="54">
        <v>0</v>
      </c>
      <c r="AA329" s="54"/>
      <c r="AB329" s="54"/>
      <c r="AC329" s="54"/>
      <c r="AD329" s="54"/>
      <c r="AE329" s="54">
        <v>0</v>
      </c>
      <c r="AF329" s="54"/>
      <c r="AG329" s="54"/>
      <c r="AH329" s="54"/>
      <c r="AI329" s="54"/>
      <c r="AJ329" s="54">
        <f t="shared" si="53"/>
        <v>4188110</v>
      </c>
      <c r="AK329" s="54"/>
      <c r="AL329" s="54"/>
      <c r="AM329" s="54"/>
      <c r="AN329" s="54"/>
      <c r="AO329" s="54">
        <v>3258300</v>
      </c>
      <c r="AP329" s="54"/>
      <c r="AQ329" s="54"/>
      <c r="AR329" s="54"/>
      <c r="AS329" s="54"/>
      <c r="AT329" s="54">
        <f t="shared" si="54"/>
        <v>0</v>
      </c>
      <c r="AU329" s="54"/>
      <c r="AV329" s="54"/>
      <c r="AW329" s="54"/>
      <c r="AX329" s="54">
        <v>0</v>
      </c>
      <c r="AY329" s="54"/>
      <c r="AZ329" s="54"/>
      <c r="BA329" s="54"/>
      <c r="BB329" s="54"/>
      <c r="BC329" s="54">
        <v>0</v>
      </c>
      <c r="BD329" s="54"/>
      <c r="BE329" s="54"/>
      <c r="BF329" s="54"/>
      <c r="BG329" s="54"/>
      <c r="BH329" s="54">
        <f t="shared" si="55"/>
        <v>3258300</v>
      </c>
      <c r="BI329" s="54"/>
      <c r="BJ329" s="54"/>
      <c r="BK329" s="54"/>
      <c r="BL329" s="54"/>
    </row>
    <row r="330" spans="1:79" s="28" customFormat="1" ht="16.5" customHeight="1" x14ac:dyDescent="0.25">
      <c r="A330" s="53">
        <v>2730</v>
      </c>
      <c r="B330" s="53"/>
      <c r="C330" s="53"/>
      <c r="D330" s="53"/>
      <c r="E330" s="53"/>
      <c r="F330" s="53"/>
      <c r="G330" s="43" t="s">
        <v>221</v>
      </c>
      <c r="H330" s="44"/>
      <c r="I330" s="44"/>
      <c r="J330" s="44"/>
      <c r="K330" s="44"/>
      <c r="L330" s="44"/>
      <c r="M330" s="44"/>
      <c r="N330" s="44"/>
      <c r="O330" s="44"/>
      <c r="P330" s="45"/>
      <c r="Q330" s="54">
        <v>160000</v>
      </c>
      <c r="R330" s="54"/>
      <c r="S330" s="54"/>
      <c r="T330" s="54"/>
      <c r="U330" s="54"/>
      <c r="V330" s="54">
        <v>0</v>
      </c>
      <c r="W330" s="54"/>
      <c r="X330" s="54"/>
      <c r="Y330" s="54"/>
      <c r="Z330" s="54">
        <v>0</v>
      </c>
      <c r="AA330" s="54"/>
      <c r="AB330" s="54"/>
      <c r="AC330" s="54"/>
      <c r="AD330" s="54"/>
      <c r="AE330" s="54">
        <v>0</v>
      </c>
      <c r="AF330" s="54"/>
      <c r="AG330" s="54"/>
      <c r="AH330" s="54"/>
      <c r="AI330" s="54"/>
      <c r="AJ330" s="54">
        <f t="shared" si="53"/>
        <v>160000</v>
      </c>
      <c r="AK330" s="54"/>
      <c r="AL330" s="54"/>
      <c r="AM330" s="54"/>
      <c r="AN330" s="54"/>
      <c r="AO330" s="54">
        <v>160000</v>
      </c>
      <c r="AP330" s="54"/>
      <c r="AQ330" s="54"/>
      <c r="AR330" s="54"/>
      <c r="AS330" s="54"/>
      <c r="AT330" s="54">
        <f t="shared" si="54"/>
        <v>0</v>
      </c>
      <c r="AU330" s="54"/>
      <c r="AV330" s="54"/>
      <c r="AW330" s="54"/>
      <c r="AX330" s="54">
        <v>0</v>
      </c>
      <c r="AY330" s="54"/>
      <c r="AZ330" s="54"/>
      <c r="BA330" s="54"/>
      <c r="BB330" s="54"/>
      <c r="BC330" s="54">
        <v>0</v>
      </c>
      <c r="BD330" s="54"/>
      <c r="BE330" s="54"/>
      <c r="BF330" s="54"/>
      <c r="BG330" s="54"/>
      <c r="BH330" s="54">
        <f t="shared" si="55"/>
        <v>160000</v>
      </c>
      <c r="BI330" s="54"/>
      <c r="BJ330" s="54"/>
      <c r="BK330" s="54"/>
      <c r="BL330" s="54"/>
    </row>
    <row r="331" spans="1:79" s="29" customFormat="1" ht="12.75" customHeight="1" x14ac:dyDescent="0.25">
      <c r="A331" s="63"/>
      <c r="B331" s="63"/>
      <c r="C331" s="63"/>
      <c r="D331" s="63"/>
      <c r="E331" s="63"/>
      <c r="F331" s="63"/>
      <c r="G331" s="64" t="s">
        <v>147</v>
      </c>
      <c r="H331" s="65"/>
      <c r="I331" s="65"/>
      <c r="J331" s="65"/>
      <c r="K331" s="65"/>
      <c r="L331" s="65"/>
      <c r="M331" s="65"/>
      <c r="N331" s="65"/>
      <c r="O331" s="65"/>
      <c r="P331" s="66"/>
      <c r="Q331" s="68">
        <f>Q321+Q322+Q323+Q324+Q325+Q326+Q327+Q328+Q329+Q330</f>
        <v>7357877</v>
      </c>
      <c r="R331" s="68"/>
      <c r="S331" s="68"/>
      <c r="T331" s="68"/>
      <c r="U331" s="68"/>
      <c r="V331" s="68">
        <v>0</v>
      </c>
      <c r="W331" s="68"/>
      <c r="X331" s="68"/>
      <c r="Y331" s="68"/>
      <c r="Z331" s="68">
        <v>0</v>
      </c>
      <c r="AA331" s="68"/>
      <c r="AB331" s="68"/>
      <c r="AC331" s="68"/>
      <c r="AD331" s="68"/>
      <c r="AE331" s="68">
        <v>0</v>
      </c>
      <c r="AF331" s="68"/>
      <c r="AG331" s="68"/>
      <c r="AH331" s="68"/>
      <c r="AI331" s="68"/>
      <c r="AJ331" s="68">
        <f t="shared" si="53"/>
        <v>7357877</v>
      </c>
      <c r="AK331" s="68"/>
      <c r="AL331" s="68"/>
      <c r="AM331" s="68"/>
      <c r="AN331" s="68"/>
      <c r="AO331" s="68">
        <f>AO321+AO322+AO323+AO324+AO325+AO326+AO327+AO328+AO329+AO330</f>
        <v>7047897</v>
      </c>
      <c r="AP331" s="68"/>
      <c r="AQ331" s="68"/>
      <c r="AR331" s="68"/>
      <c r="AS331" s="68"/>
      <c r="AT331" s="68">
        <f t="shared" si="54"/>
        <v>0</v>
      </c>
      <c r="AU331" s="68"/>
      <c r="AV331" s="68"/>
      <c r="AW331" s="68"/>
      <c r="AX331" s="68">
        <v>0</v>
      </c>
      <c r="AY331" s="68"/>
      <c r="AZ331" s="68"/>
      <c r="BA331" s="68"/>
      <c r="BB331" s="68"/>
      <c r="BC331" s="68">
        <v>0</v>
      </c>
      <c r="BD331" s="68"/>
      <c r="BE331" s="68"/>
      <c r="BF331" s="68"/>
      <c r="BG331" s="68"/>
      <c r="BH331" s="68">
        <f t="shared" si="55"/>
        <v>7047897</v>
      </c>
      <c r="BI331" s="68"/>
      <c r="BJ331" s="68"/>
      <c r="BK331" s="68"/>
      <c r="BL331" s="68"/>
    </row>
    <row r="332" spans="1:79" s="20" customFormat="1" ht="7" customHeight="1" x14ac:dyDescent="0.3"/>
    <row r="333" spans="1:79" s="20" customFormat="1" ht="14.25" customHeight="1" x14ac:dyDescent="0.3">
      <c r="A333" s="99" t="s">
        <v>314</v>
      </c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</row>
    <row r="334" spans="1:79" s="20" customFormat="1" ht="15" customHeight="1" x14ac:dyDescent="0.3">
      <c r="A334" s="133" t="s">
        <v>214</v>
      </c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  <c r="AH334" s="133"/>
      <c r="AI334" s="133"/>
      <c r="AJ334" s="133"/>
      <c r="AK334" s="133"/>
      <c r="AL334" s="133"/>
      <c r="AM334" s="133"/>
      <c r="AN334" s="133"/>
      <c r="AO334" s="133"/>
      <c r="AP334" s="133"/>
      <c r="AQ334" s="133"/>
      <c r="AR334" s="133"/>
      <c r="AS334" s="133"/>
      <c r="AT334" s="133"/>
      <c r="AU334" s="133"/>
      <c r="AV334" s="133"/>
      <c r="AW334" s="133"/>
      <c r="AX334" s="133"/>
      <c r="AY334" s="133"/>
      <c r="AZ334" s="133"/>
      <c r="BA334" s="133"/>
      <c r="BB334" s="133"/>
      <c r="BC334" s="133"/>
      <c r="BD334" s="133"/>
      <c r="BE334" s="133"/>
      <c r="BF334" s="133"/>
      <c r="BG334" s="133"/>
      <c r="BH334" s="133"/>
      <c r="BI334" s="133"/>
      <c r="BJ334" s="133"/>
      <c r="BK334" s="133"/>
      <c r="BL334" s="133"/>
    </row>
    <row r="335" spans="1:79" s="26" customFormat="1" ht="42.5" customHeight="1" x14ac:dyDescent="0.25">
      <c r="A335" s="134" t="s">
        <v>135</v>
      </c>
      <c r="B335" s="134"/>
      <c r="C335" s="134"/>
      <c r="D335" s="134"/>
      <c r="E335" s="134"/>
      <c r="F335" s="134"/>
      <c r="G335" s="53" t="s">
        <v>19</v>
      </c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 t="s">
        <v>15</v>
      </c>
      <c r="U335" s="53"/>
      <c r="V335" s="53"/>
      <c r="W335" s="53"/>
      <c r="X335" s="53"/>
      <c r="Y335" s="53"/>
      <c r="Z335" s="53" t="s">
        <v>14</v>
      </c>
      <c r="AA335" s="53"/>
      <c r="AB335" s="53"/>
      <c r="AC335" s="53"/>
      <c r="AD335" s="53"/>
      <c r="AE335" s="53" t="s">
        <v>215</v>
      </c>
      <c r="AF335" s="53"/>
      <c r="AG335" s="53"/>
      <c r="AH335" s="53"/>
      <c r="AI335" s="53"/>
      <c r="AJ335" s="53"/>
      <c r="AK335" s="53" t="s">
        <v>315</v>
      </c>
      <c r="AL335" s="53"/>
      <c r="AM335" s="53"/>
      <c r="AN335" s="53"/>
      <c r="AO335" s="53"/>
      <c r="AP335" s="53"/>
      <c r="AQ335" s="53" t="s">
        <v>316</v>
      </c>
      <c r="AR335" s="53"/>
      <c r="AS335" s="53"/>
      <c r="AT335" s="53"/>
      <c r="AU335" s="53"/>
      <c r="AV335" s="53"/>
      <c r="AW335" s="53" t="s">
        <v>18</v>
      </c>
      <c r="AX335" s="53"/>
      <c r="AY335" s="53"/>
      <c r="AZ335" s="53"/>
      <c r="BA335" s="53"/>
      <c r="BB335" s="53"/>
      <c r="BC335" s="53"/>
      <c r="BD335" s="53"/>
      <c r="BE335" s="53" t="s">
        <v>156</v>
      </c>
      <c r="BF335" s="53"/>
      <c r="BG335" s="53"/>
      <c r="BH335" s="53"/>
      <c r="BI335" s="53"/>
      <c r="BJ335" s="53"/>
      <c r="BK335" s="53"/>
      <c r="BL335" s="53"/>
    </row>
    <row r="336" spans="1:79" s="26" customFormat="1" ht="2" hidden="1" customHeight="1" x14ac:dyDescent="0.25">
      <c r="A336" s="134"/>
      <c r="B336" s="134"/>
      <c r="C336" s="134"/>
      <c r="D336" s="134"/>
      <c r="E336" s="134"/>
      <c r="F336" s="134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</row>
    <row r="337" spans="1:79" s="25" customFormat="1" ht="15" customHeight="1" x14ac:dyDescent="0.25">
      <c r="A337" s="98">
        <v>1</v>
      </c>
      <c r="B337" s="98"/>
      <c r="C337" s="98"/>
      <c r="D337" s="98"/>
      <c r="E337" s="98"/>
      <c r="F337" s="98"/>
      <c r="G337" s="98">
        <v>2</v>
      </c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>
        <v>3</v>
      </c>
      <c r="U337" s="98"/>
      <c r="V337" s="98"/>
      <c r="W337" s="98"/>
      <c r="X337" s="98"/>
      <c r="Y337" s="98"/>
      <c r="Z337" s="98">
        <v>4</v>
      </c>
      <c r="AA337" s="98"/>
      <c r="AB337" s="98"/>
      <c r="AC337" s="98"/>
      <c r="AD337" s="98"/>
      <c r="AE337" s="98">
        <v>5</v>
      </c>
      <c r="AF337" s="98"/>
      <c r="AG337" s="98"/>
      <c r="AH337" s="98"/>
      <c r="AI337" s="98"/>
      <c r="AJ337" s="98"/>
      <c r="AK337" s="98">
        <v>6</v>
      </c>
      <c r="AL337" s="98"/>
      <c r="AM337" s="98"/>
      <c r="AN337" s="98"/>
      <c r="AO337" s="98"/>
      <c r="AP337" s="98"/>
      <c r="AQ337" s="98">
        <v>7</v>
      </c>
      <c r="AR337" s="98"/>
      <c r="AS337" s="98"/>
      <c r="AT337" s="98"/>
      <c r="AU337" s="98"/>
      <c r="AV337" s="98"/>
      <c r="AW337" s="98">
        <v>8</v>
      </c>
      <c r="AX337" s="98"/>
      <c r="AY337" s="98"/>
      <c r="AZ337" s="98"/>
      <c r="BA337" s="98"/>
      <c r="BB337" s="98"/>
      <c r="BC337" s="98"/>
      <c r="BD337" s="98"/>
      <c r="BE337" s="98">
        <v>9</v>
      </c>
      <c r="BF337" s="98"/>
      <c r="BG337" s="98"/>
      <c r="BH337" s="98"/>
      <c r="BI337" s="98"/>
      <c r="BJ337" s="98"/>
      <c r="BK337" s="98"/>
      <c r="BL337" s="98"/>
    </row>
    <row r="338" spans="1:79" s="26" customFormat="1" ht="18.75" hidden="1" customHeight="1" x14ac:dyDescent="0.25">
      <c r="A338" s="53" t="s">
        <v>64</v>
      </c>
      <c r="B338" s="53"/>
      <c r="C338" s="53"/>
      <c r="D338" s="53"/>
      <c r="E338" s="53"/>
      <c r="F338" s="53"/>
      <c r="G338" s="52" t="s">
        <v>57</v>
      </c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69" t="s">
        <v>80</v>
      </c>
      <c r="U338" s="69"/>
      <c r="V338" s="69"/>
      <c r="W338" s="69"/>
      <c r="X338" s="69"/>
      <c r="Y338" s="69"/>
      <c r="Z338" s="69" t="s">
        <v>81</v>
      </c>
      <c r="AA338" s="69"/>
      <c r="AB338" s="69"/>
      <c r="AC338" s="69"/>
      <c r="AD338" s="69"/>
      <c r="AE338" s="69" t="s">
        <v>82</v>
      </c>
      <c r="AF338" s="69"/>
      <c r="AG338" s="69"/>
      <c r="AH338" s="69"/>
      <c r="AI338" s="69"/>
      <c r="AJ338" s="69"/>
      <c r="AK338" s="69" t="s">
        <v>83</v>
      </c>
      <c r="AL338" s="69"/>
      <c r="AM338" s="69"/>
      <c r="AN338" s="69"/>
      <c r="AO338" s="69"/>
      <c r="AP338" s="69"/>
      <c r="AQ338" s="69" t="s">
        <v>84</v>
      </c>
      <c r="AR338" s="69"/>
      <c r="AS338" s="69"/>
      <c r="AT338" s="69"/>
      <c r="AU338" s="69"/>
      <c r="AV338" s="69"/>
      <c r="AW338" s="52" t="s">
        <v>87</v>
      </c>
      <c r="AX338" s="52"/>
      <c r="AY338" s="52"/>
      <c r="AZ338" s="52"/>
      <c r="BA338" s="52"/>
      <c r="BB338" s="52"/>
      <c r="BC338" s="52"/>
      <c r="BD338" s="52"/>
      <c r="BE338" s="52" t="s">
        <v>88</v>
      </c>
      <c r="BF338" s="52"/>
      <c r="BG338" s="52"/>
      <c r="BH338" s="52"/>
      <c r="BI338" s="52"/>
      <c r="BJ338" s="52"/>
      <c r="BK338" s="52"/>
      <c r="BL338" s="52"/>
      <c r="CA338" s="26" t="s">
        <v>54</v>
      </c>
    </row>
    <row r="339" spans="1:79" s="28" customFormat="1" ht="12.75" customHeight="1" x14ac:dyDescent="0.25">
      <c r="A339" s="53">
        <v>2111</v>
      </c>
      <c r="B339" s="53"/>
      <c r="C339" s="53"/>
      <c r="D339" s="53"/>
      <c r="E339" s="53"/>
      <c r="F339" s="53"/>
      <c r="G339" s="43" t="s">
        <v>178</v>
      </c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5"/>
      <c r="T339" s="54">
        <v>1368868</v>
      </c>
      <c r="U339" s="54"/>
      <c r="V339" s="54"/>
      <c r="W339" s="54"/>
      <c r="X339" s="54"/>
      <c r="Y339" s="54"/>
      <c r="Z339" s="54">
        <f t="shared" ref="Z339:Z349" si="56">Z302</f>
        <v>1368143</v>
      </c>
      <c r="AA339" s="54"/>
      <c r="AB339" s="54"/>
      <c r="AC339" s="54"/>
      <c r="AD339" s="54"/>
      <c r="AE339" s="54">
        <v>0</v>
      </c>
      <c r="AF339" s="54"/>
      <c r="AG339" s="54"/>
      <c r="AH339" s="54"/>
      <c r="AI339" s="54"/>
      <c r="AJ339" s="54"/>
      <c r="AK339" s="54">
        <v>0</v>
      </c>
      <c r="AL339" s="54"/>
      <c r="AM339" s="54"/>
      <c r="AN339" s="54"/>
      <c r="AO339" s="54"/>
      <c r="AP339" s="54"/>
      <c r="AQ339" s="54">
        <v>0</v>
      </c>
      <c r="AR339" s="54"/>
      <c r="AS339" s="54"/>
      <c r="AT339" s="54"/>
      <c r="AU339" s="54"/>
      <c r="AV339" s="54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CA339" s="28" t="s">
        <v>55</v>
      </c>
    </row>
    <row r="340" spans="1:79" s="28" customFormat="1" ht="12.75" customHeight="1" x14ac:dyDescent="0.25">
      <c r="A340" s="53">
        <v>2120</v>
      </c>
      <c r="B340" s="53"/>
      <c r="C340" s="53"/>
      <c r="D340" s="53"/>
      <c r="E340" s="53"/>
      <c r="F340" s="53"/>
      <c r="G340" s="43" t="s">
        <v>179</v>
      </c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5"/>
      <c r="T340" s="54">
        <v>323148</v>
      </c>
      <c r="U340" s="54"/>
      <c r="V340" s="54"/>
      <c r="W340" s="54"/>
      <c r="X340" s="54"/>
      <c r="Y340" s="54"/>
      <c r="Z340" s="54">
        <f t="shared" si="56"/>
        <v>274755</v>
      </c>
      <c r="AA340" s="54"/>
      <c r="AB340" s="54"/>
      <c r="AC340" s="54"/>
      <c r="AD340" s="54"/>
      <c r="AE340" s="54">
        <v>0</v>
      </c>
      <c r="AF340" s="54"/>
      <c r="AG340" s="54"/>
      <c r="AH340" s="54"/>
      <c r="AI340" s="54"/>
      <c r="AJ340" s="54"/>
      <c r="AK340" s="54">
        <v>0</v>
      </c>
      <c r="AL340" s="54"/>
      <c r="AM340" s="54"/>
      <c r="AN340" s="54"/>
      <c r="AO340" s="54"/>
      <c r="AP340" s="54"/>
      <c r="AQ340" s="54">
        <v>0</v>
      </c>
      <c r="AR340" s="54"/>
      <c r="AS340" s="54"/>
      <c r="AT340" s="54"/>
      <c r="AU340" s="54"/>
      <c r="AV340" s="54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</row>
    <row r="341" spans="1:79" s="28" customFormat="1" ht="25" customHeight="1" x14ac:dyDescent="0.25">
      <c r="A341" s="53">
        <v>2210</v>
      </c>
      <c r="B341" s="53"/>
      <c r="C341" s="53"/>
      <c r="D341" s="53"/>
      <c r="E341" s="53"/>
      <c r="F341" s="53"/>
      <c r="G341" s="43" t="s">
        <v>180</v>
      </c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5"/>
      <c r="T341" s="54">
        <v>200148</v>
      </c>
      <c r="U341" s="54"/>
      <c r="V341" s="54"/>
      <c r="W341" s="54"/>
      <c r="X341" s="54"/>
      <c r="Y341" s="54"/>
      <c r="Z341" s="54">
        <f t="shared" si="56"/>
        <v>192060</v>
      </c>
      <c r="AA341" s="54"/>
      <c r="AB341" s="54"/>
      <c r="AC341" s="54"/>
      <c r="AD341" s="54"/>
      <c r="AE341" s="54">
        <v>0</v>
      </c>
      <c r="AF341" s="54"/>
      <c r="AG341" s="54"/>
      <c r="AH341" s="54"/>
      <c r="AI341" s="54"/>
      <c r="AJ341" s="54"/>
      <c r="AK341" s="54">
        <v>0</v>
      </c>
      <c r="AL341" s="54"/>
      <c r="AM341" s="54"/>
      <c r="AN341" s="54"/>
      <c r="AO341" s="54"/>
      <c r="AP341" s="54"/>
      <c r="AQ341" s="54">
        <v>0</v>
      </c>
      <c r="AR341" s="54"/>
      <c r="AS341" s="54"/>
      <c r="AT341" s="54"/>
      <c r="AU341" s="54"/>
      <c r="AV341" s="54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</row>
    <row r="342" spans="1:79" s="28" customFormat="1" ht="12.75" customHeight="1" x14ac:dyDescent="0.25">
      <c r="A342" s="53">
        <v>2240</v>
      </c>
      <c r="B342" s="53"/>
      <c r="C342" s="53"/>
      <c r="D342" s="53"/>
      <c r="E342" s="53"/>
      <c r="F342" s="53"/>
      <c r="G342" s="43" t="s">
        <v>181</v>
      </c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5"/>
      <c r="T342" s="54">
        <v>807350</v>
      </c>
      <c r="U342" s="54"/>
      <c r="V342" s="54"/>
      <c r="W342" s="54"/>
      <c r="X342" s="54"/>
      <c r="Y342" s="54"/>
      <c r="Z342" s="54">
        <f t="shared" si="56"/>
        <v>421083</v>
      </c>
      <c r="AA342" s="54"/>
      <c r="AB342" s="54"/>
      <c r="AC342" s="54"/>
      <c r="AD342" s="54"/>
      <c r="AE342" s="54">
        <v>0</v>
      </c>
      <c r="AF342" s="54"/>
      <c r="AG342" s="54"/>
      <c r="AH342" s="54"/>
      <c r="AI342" s="54"/>
      <c r="AJ342" s="54"/>
      <c r="AK342" s="54">
        <v>0</v>
      </c>
      <c r="AL342" s="54"/>
      <c r="AM342" s="54"/>
      <c r="AN342" s="54"/>
      <c r="AO342" s="54"/>
      <c r="AP342" s="54"/>
      <c r="AQ342" s="54">
        <v>0</v>
      </c>
      <c r="AR342" s="54"/>
      <c r="AS342" s="54"/>
      <c r="AT342" s="54"/>
      <c r="AU342" s="54"/>
      <c r="AV342" s="54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</row>
    <row r="343" spans="1:79" s="28" customFormat="1" ht="12.75" customHeight="1" x14ac:dyDescent="0.25">
      <c r="A343" s="53">
        <v>2271</v>
      </c>
      <c r="B343" s="53"/>
      <c r="C343" s="53"/>
      <c r="D343" s="53"/>
      <c r="E343" s="53"/>
      <c r="F343" s="53"/>
      <c r="G343" s="43" t="s">
        <v>182</v>
      </c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5"/>
      <c r="T343" s="54">
        <v>99760</v>
      </c>
      <c r="U343" s="54"/>
      <c r="V343" s="54"/>
      <c r="W343" s="54"/>
      <c r="X343" s="54"/>
      <c r="Y343" s="54"/>
      <c r="Z343" s="54">
        <f t="shared" si="56"/>
        <v>77551</v>
      </c>
      <c r="AA343" s="54"/>
      <c r="AB343" s="54"/>
      <c r="AC343" s="54"/>
      <c r="AD343" s="54"/>
      <c r="AE343" s="54">
        <v>0</v>
      </c>
      <c r="AF343" s="54"/>
      <c r="AG343" s="54"/>
      <c r="AH343" s="54"/>
      <c r="AI343" s="54"/>
      <c r="AJ343" s="54"/>
      <c r="AK343" s="54">
        <v>0</v>
      </c>
      <c r="AL343" s="54"/>
      <c r="AM343" s="54"/>
      <c r="AN343" s="54"/>
      <c r="AO343" s="54"/>
      <c r="AP343" s="54"/>
      <c r="AQ343" s="54">
        <v>0</v>
      </c>
      <c r="AR343" s="54"/>
      <c r="AS343" s="54"/>
      <c r="AT343" s="54"/>
      <c r="AU343" s="54"/>
      <c r="AV343" s="54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</row>
    <row r="344" spans="1:79" s="28" customFormat="1" ht="25" customHeight="1" x14ac:dyDescent="0.25">
      <c r="A344" s="53">
        <v>2272</v>
      </c>
      <c r="B344" s="53"/>
      <c r="C344" s="53"/>
      <c r="D344" s="53"/>
      <c r="E344" s="53"/>
      <c r="F344" s="53"/>
      <c r="G344" s="43" t="s">
        <v>183</v>
      </c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5"/>
      <c r="T344" s="54">
        <v>6560</v>
      </c>
      <c r="U344" s="54"/>
      <c r="V344" s="54"/>
      <c r="W344" s="54"/>
      <c r="X344" s="54"/>
      <c r="Y344" s="54"/>
      <c r="Z344" s="54">
        <f t="shared" si="56"/>
        <v>2545</v>
      </c>
      <c r="AA344" s="54"/>
      <c r="AB344" s="54"/>
      <c r="AC344" s="54"/>
      <c r="AD344" s="54"/>
      <c r="AE344" s="54">
        <v>0</v>
      </c>
      <c r="AF344" s="54"/>
      <c r="AG344" s="54"/>
      <c r="AH344" s="54"/>
      <c r="AI344" s="54"/>
      <c r="AJ344" s="54"/>
      <c r="AK344" s="54">
        <v>0</v>
      </c>
      <c r="AL344" s="54"/>
      <c r="AM344" s="54"/>
      <c r="AN344" s="54"/>
      <c r="AO344" s="54"/>
      <c r="AP344" s="54"/>
      <c r="AQ344" s="54">
        <v>0</v>
      </c>
      <c r="AR344" s="54"/>
      <c r="AS344" s="54"/>
      <c r="AT344" s="54"/>
      <c r="AU344" s="54"/>
      <c r="AV344" s="54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</row>
    <row r="345" spans="1:79" s="28" customFormat="1" ht="12.75" customHeight="1" x14ac:dyDescent="0.25">
      <c r="A345" s="53">
        <v>2273</v>
      </c>
      <c r="B345" s="53"/>
      <c r="C345" s="53"/>
      <c r="D345" s="53"/>
      <c r="E345" s="53"/>
      <c r="F345" s="53"/>
      <c r="G345" s="43" t="s">
        <v>184</v>
      </c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5"/>
      <c r="T345" s="54">
        <v>95860</v>
      </c>
      <c r="U345" s="54"/>
      <c r="V345" s="54"/>
      <c r="W345" s="54"/>
      <c r="X345" s="54"/>
      <c r="Y345" s="54"/>
      <c r="Z345" s="54">
        <f t="shared" si="56"/>
        <v>33371</v>
      </c>
      <c r="AA345" s="54"/>
      <c r="AB345" s="54"/>
      <c r="AC345" s="54"/>
      <c r="AD345" s="54"/>
      <c r="AE345" s="54">
        <v>0</v>
      </c>
      <c r="AF345" s="54"/>
      <c r="AG345" s="54"/>
      <c r="AH345" s="54"/>
      <c r="AI345" s="54"/>
      <c r="AJ345" s="54"/>
      <c r="AK345" s="54">
        <v>0</v>
      </c>
      <c r="AL345" s="54"/>
      <c r="AM345" s="54"/>
      <c r="AN345" s="54"/>
      <c r="AO345" s="54"/>
      <c r="AP345" s="54"/>
      <c r="AQ345" s="54">
        <v>0</v>
      </c>
      <c r="AR345" s="54"/>
      <c r="AS345" s="54"/>
      <c r="AT345" s="54"/>
      <c r="AU345" s="54"/>
      <c r="AV345" s="54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</row>
    <row r="346" spans="1:79" s="28" customFormat="1" ht="25" customHeight="1" x14ac:dyDescent="0.25">
      <c r="A346" s="53">
        <v>2275</v>
      </c>
      <c r="B346" s="53"/>
      <c r="C346" s="53"/>
      <c r="D346" s="53"/>
      <c r="E346" s="53"/>
      <c r="F346" s="53"/>
      <c r="G346" s="43" t="s">
        <v>185</v>
      </c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5"/>
      <c r="T346" s="54">
        <v>1920</v>
      </c>
      <c r="U346" s="54"/>
      <c r="V346" s="54"/>
      <c r="W346" s="54"/>
      <c r="X346" s="54"/>
      <c r="Y346" s="54"/>
      <c r="Z346" s="54">
        <f t="shared" si="56"/>
        <v>977</v>
      </c>
      <c r="AA346" s="54"/>
      <c r="AB346" s="54"/>
      <c r="AC346" s="54"/>
      <c r="AD346" s="54"/>
      <c r="AE346" s="54">
        <v>0</v>
      </c>
      <c r="AF346" s="54"/>
      <c r="AG346" s="54"/>
      <c r="AH346" s="54"/>
      <c r="AI346" s="54"/>
      <c r="AJ346" s="54"/>
      <c r="AK346" s="54">
        <v>0</v>
      </c>
      <c r="AL346" s="54"/>
      <c r="AM346" s="54"/>
      <c r="AN346" s="54"/>
      <c r="AO346" s="54"/>
      <c r="AP346" s="54"/>
      <c r="AQ346" s="54">
        <v>0</v>
      </c>
      <c r="AR346" s="54"/>
      <c r="AS346" s="54"/>
      <c r="AT346" s="54"/>
      <c r="AU346" s="54"/>
      <c r="AV346" s="54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</row>
    <row r="347" spans="1:79" s="28" customFormat="1" ht="25" customHeight="1" x14ac:dyDescent="0.25">
      <c r="A347" s="53">
        <v>2610</v>
      </c>
      <c r="B347" s="53"/>
      <c r="C347" s="53"/>
      <c r="D347" s="53"/>
      <c r="E347" s="53"/>
      <c r="F347" s="53"/>
      <c r="G347" s="43" t="s">
        <v>220</v>
      </c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5"/>
      <c r="T347" s="54">
        <v>3650740</v>
      </c>
      <c r="U347" s="54"/>
      <c r="V347" s="54"/>
      <c r="W347" s="54"/>
      <c r="X347" s="54"/>
      <c r="Y347" s="54"/>
      <c r="Z347" s="54">
        <f t="shared" si="56"/>
        <v>3643907</v>
      </c>
      <c r="AA347" s="54"/>
      <c r="AB347" s="54"/>
      <c r="AC347" s="54"/>
      <c r="AD347" s="54"/>
      <c r="AE347" s="54">
        <v>0</v>
      </c>
      <c r="AF347" s="54"/>
      <c r="AG347" s="54"/>
      <c r="AH347" s="54"/>
      <c r="AI347" s="54"/>
      <c r="AJ347" s="54"/>
      <c r="AK347" s="54">
        <v>0</v>
      </c>
      <c r="AL347" s="54"/>
      <c r="AM347" s="54"/>
      <c r="AN347" s="54"/>
      <c r="AO347" s="54"/>
      <c r="AP347" s="54"/>
      <c r="AQ347" s="54">
        <v>0</v>
      </c>
      <c r="AR347" s="54"/>
      <c r="AS347" s="54"/>
      <c r="AT347" s="54"/>
      <c r="AU347" s="54"/>
      <c r="AV347" s="54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</row>
    <row r="348" spans="1:79" s="28" customFormat="1" ht="25" customHeight="1" x14ac:dyDescent="0.25">
      <c r="A348" s="40">
        <v>2730</v>
      </c>
      <c r="B348" s="41"/>
      <c r="C348" s="41"/>
      <c r="D348" s="41"/>
      <c r="E348" s="41"/>
      <c r="F348" s="42"/>
      <c r="G348" s="43" t="s">
        <v>221</v>
      </c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5"/>
      <c r="T348" s="46">
        <v>100000</v>
      </c>
      <c r="U348" s="47"/>
      <c r="V348" s="47"/>
      <c r="W348" s="47"/>
      <c r="X348" s="47"/>
      <c r="Y348" s="48"/>
      <c r="Z348" s="46">
        <f t="shared" si="56"/>
        <v>70000</v>
      </c>
      <c r="AA348" s="47"/>
      <c r="AB348" s="47"/>
      <c r="AC348" s="48"/>
      <c r="AD348" s="31"/>
      <c r="AE348" s="49"/>
      <c r="AF348" s="50"/>
      <c r="AG348" s="50"/>
      <c r="AH348" s="50"/>
      <c r="AI348" s="50"/>
      <c r="AJ348" s="51"/>
      <c r="AK348" s="49"/>
      <c r="AL348" s="50"/>
      <c r="AM348" s="50"/>
      <c r="AN348" s="50"/>
      <c r="AO348" s="50"/>
      <c r="AP348" s="51"/>
      <c r="AQ348" s="49"/>
      <c r="AR348" s="50"/>
      <c r="AS348" s="50"/>
      <c r="AT348" s="50"/>
      <c r="AU348" s="50"/>
      <c r="AV348" s="51"/>
      <c r="AW348" s="40"/>
      <c r="AX348" s="41"/>
      <c r="AY348" s="41"/>
      <c r="AZ348" s="41"/>
      <c r="BA348" s="41"/>
      <c r="BB348" s="41"/>
      <c r="BC348" s="41"/>
      <c r="BD348" s="42"/>
      <c r="BE348" s="40"/>
      <c r="BF348" s="41"/>
      <c r="BG348" s="41"/>
      <c r="BH348" s="41"/>
      <c r="BI348" s="41"/>
      <c r="BJ348" s="41"/>
      <c r="BK348" s="41"/>
      <c r="BL348" s="42"/>
    </row>
    <row r="349" spans="1:79" s="29" customFormat="1" ht="12.75" customHeight="1" x14ac:dyDescent="0.25">
      <c r="A349" s="63"/>
      <c r="B349" s="63"/>
      <c r="C349" s="63"/>
      <c r="D349" s="63"/>
      <c r="E349" s="63"/>
      <c r="F349" s="63"/>
      <c r="G349" s="64" t="s">
        <v>147</v>
      </c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6"/>
      <c r="T349" s="67">
        <f>T312</f>
        <v>6654354</v>
      </c>
      <c r="U349" s="67"/>
      <c r="V349" s="67"/>
      <c r="W349" s="67"/>
      <c r="X349" s="67"/>
      <c r="Y349" s="67"/>
      <c r="Z349" s="67">
        <f t="shared" si="56"/>
        <v>6084392</v>
      </c>
      <c r="AA349" s="67"/>
      <c r="AB349" s="67"/>
      <c r="AC349" s="67"/>
      <c r="AD349" s="67"/>
      <c r="AE349" s="68">
        <v>0</v>
      </c>
      <c r="AF349" s="68"/>
      <c r="AG349" s="68"/>
      <c r="AH349" s="68"/>
      <c r="AI349" s="68"/>
      <c r="AJ349" s="68"/>
      <c r="AK349" s="68">
        <v>0</v>
      </c>
      <c r="AL349" s="68"/>
      <c r="AM349" s="68"/>
      <c r="AN349" s="68"/>
      <c r="AO349" s="68"/>
      <c r="AP349" s="68"/>
      <c r="AQ349" s="68">
        <v>0</v>
      </c>
      <c r="AR349" s="68"/>
      <c r="AS349" s="68"/>
      <c r="AT349" s="68"/>
      <c r="AU349" s="68"/>
      <c r="AV349" s="68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</row>
    <row r="351" spans="1:79" ht="14.25" customHeight="1" x14ac:dyDescent="0.25">
      <c r="A351" s="99" t="s">
        <v>317</v>
      </c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</row>
    <row r="352" spans="1:79" ht="7.5" customHeight="1" x14ac:dyDescent="0.25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0"/>
      <c r="BL352" s="130"/>
    </row>
    <row r="353" spans="1:64" ht="15" hidden="1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hidden="1" x14ac:dyDescent="0.25"/>
    <row r="355" spans="1:64" ht="14" x14ac:dyDescent="0.25">
      <c r="A355" s="99" t="s">
        <v>318</v>
      </c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</row>
    <row r="356" spans="1:64" ht="14" x14ac:dyDescent="0.25">
      <c r="A356" s="99" t="s">
        <v>319</v>
      </c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</row>
    <row r="357" spans="1:64" ht="15" customHeight="1" x14ac:dyDescent="0.25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</row>
    <row r="358" spans="1:64" ht="15" hidden="1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hidden="1" x14ac:dyDescent="0.25"/>
    <row r="360" spans="1:64" ht="2" customHeight="1" x14ac:dyDescent="0.25"/>
    <row r="361" spans="1:64" ht="19" customHeight="1" x14ac:dyDescent="0.25">
      <c r="A361" s="124" t="s">
        <v>210</v>
      </c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4"/>
      <c r="AC361" s="14"/>
      <c r="AD361" s="14"/>
      <c r="AE361" s="14"/>
      <c r="AF361" s="14"/>
      <c r="AG361" s="14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4"/>
      <c r="AR361" s="14"/>
      <c r="AS361" s="14"/>
      <c r="AT361" s="14"/>
      <c r="AU361" s="132" t="s">
        <v>262</v>
      </c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</row>
    <row r="362" spans="1:64" ht="12.7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15"/>
      <c r="AC362" s="15"/>
      <c r="AD362" s="15"/>
      <c r="AE362" s="15"/>
      <c r="AF362" s="15"/>
      <c r="AG362" s="15"/>
      <c r="AH362" s="129" t="s">
        <v>1</v>
      </c>
      <c r="AI362" s="129"/>
      <c r="AJ362" s="129"/>
      <c r="AK362" s="129"/>
      <c r="AL362" s="129"/>
      <c r="AM362" s="129"/>
      <c r="AN362" s="129"/>
      <c r="AO362" s="129"/>
      <c r="AP362" s="129"/>
      <c r="AQ362" s="15"/>
      <c r="AR362" s="15"/>
      <c r="AS362" s="15"/>
      <c r="AT362" s="15"/>
      <c r="AU362" s="129" t="s">
        <v>160</v>
      </c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</row>
    <row r="363" spans="1:64" ht="10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15"/>
      <c r="AC363" s="15"/>
      <c r="AD363" s="15"/>
      <c r="AE363" s="15"/>
      <c r="AF363" s="15"/>
      <c r="AG363" s="15"/>
      <c r="AH363" s="16"/>
      <c r="AI363" s="16"/>
      <c r="AJ363" s="16"/>
      <c r="AK363" s="16"/>
      <c r="AL363" s="16"/>
      <c r="AM363" s="16"/>
      <c r="AN363" s="16"/>
      <c r="AO363" s="16"/>
      <c r="AP363" s="16"/>
      <c r="AQ363" s="15"/>
      <c r="AR363" s="15"/>
      <c r="AS363" s="15"/>
      <c r="AT363" s="15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</row>
    <row r="364" spans="1:64" ht="18" customHeight="1" x14ac:dyDescent="0.25">
      <c r="A364" s="124" t="s">
        <v>211</v>
      </c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5"/>
      <c r="AC364" s="15"/>
      <c r="AD364" s="15"/>
      <c r="AE364" s="15"/>
      <c r="AF364" s="15"/>
      <c r="AG364" s="15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5"/>
      <c r="AR364" s="15"/>
      <c r="AS364" s="15"/>
      <c r="AT364" s="15"/>
      <c r="AU364" s="127" t="s">
        <v>263</v>
      </c>
      <c r="AV364" s="128"/>
      <c r="AW364" s="128"/>
      <c r="AX364" s="128"/>
      <c r="AY364" s="128"/>
      <c r="AZ364" s="128"/>
      <c r="BA364" s="128"/>
      <c r="BB364" s="128"/>
      <c r="BC364" s="128"/>
      <c r="BD364" s="128"/>
      <c r="BE364" s="128"/>
      <c r="BF364" s="128"/>
    </row>
    <row r="365" spans="1:64" ht="12" customHeight="1" x14ac:dyDescent="0.25">
      <c r="AB365" s="15"/>
      <c r="AC365" s="15"/>
      <c r="AD365" s="15"/>
      <c r="AE365" s="15"/>
      <c r="AF365" s="15"/>
      <c r="AG365" s="15"/>
      <c r="AH365" s="129" t="s">
        <v>1</v>
      </c>
      <c r="AI365" s="129"/>
      <c r="AJ365" s="129"/>
      <c r="AK365" s="129"/>
      <c r="AL365" s="129"/>
      <c r="AM365" s="129"/>
      <c r="AN365" s="129"/>
      <c r="AO365" s="129"/>
      <c r="AP365" s="129"/>
      <c r="AQ365" s="15"/>
      <c r="AR365" s="15"/>
      <c r="AS365" s="15"/>
      <c r="AT365" s="15"/>
      <c r="AU365" s="129" t="s">
        <v>160</v>
      </c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</row>
  </sheetData>
  <mergeCells count="2939">
    <mergeCell ref="BG311:BL311"/>
    <mergeCell ref="AT239:AX239"/>
    <mergeCell ref="AY239:BC239"/>
    <mergeCell ref="BD239:BH239"/>
    <mergeCell ref="BI239:BM239"/>
    <mergeCell ref="BN239:BR239"/>
    <mergeCell ref="A241:T241"/>
    <mergeCell ref="U241:Y241"/>
    <mergeCell ref="Z241:AD241"/>
    <mergeCell ref="AE241:AI241"/>
    <mergeCell ref="AJ241:AN241"/>
    <mergeCell ref="AO241:AS241"/>
    <mergeCell ref="AT241:AX241"/>
    <mergeCell ref="AY241:BC241"/>
    <mergeCell ref="BD241:BH241"/>
    <mergeCell ref="BI241:BM241"/>
    <mergeCell ref="BN241:BR241"/>
    <mergeCell ref="W248:AB248"/>
    <mergeCell ref="AC248:AH248"/>
    <mergeCell ref="AI248:AN248"/>
    <mergeCell ref="AO248:AT248"/>
    <mergeCell ref="AU248:AW249"/>
    <mergeCell ref="AX248:AZ249"/>
    <mergeCell ref="BA248:BC249"/>
    <mergeCell ref="BD248:BF249"/>
    <mergeCell ref="BG248:BI249"/>
    <mergeCell ref="A247:C249"/>
    <mergeCell ref="D247:V249"/>
    <mergeCell ref="W247:AH247"/>
    <mergeCell ref="AI247:AT247"/>
    <mergeCell ref="AU247:AZ247"/>
    <mergeCell ref="BA247:BF247"/>
    <mergeCell ref="BJ202:BN202"/>
    <mergeCell ref="BO202:BS202"/>
    <mergeCell ref="A229:T230"/>
    <mergeCell ref="U229:AD229"/>
    <mergeCell ref="AE229:AN229"/>
    <mergeCell ref="AO229:AX229"/>
    <mergeCell ref="AY229:BH229"/>
    <mergeCell ref="BI229:BR229"/>
    <mergeCell ref="U230:Y230"/>
    <mergeCell ref="Z230:AD230"/>
    <mergeCell ref="AE230:AI230"/>
    <mergeCell ref="AJ230:AN230"/>
    <mergeCell ref="A227:BL227"/>
    <mergeCell ref="A228:BR228"/>
    <mergeCell ref="AP204:AT204"/>
    <mergeCell ref="AU204:AY204"/>
    <mergeCell ref="BT202:BX202"/>
    <mergeCell ref="BJ210:BN210"/>
    <mergeCell ref="BO210:BS210"/>
    <mergeCell ref="BT210:BX210"/>
    <mergeCell ref="BJ218:BN218"/>
    <mergeCell ref="BO218:BS218"/>
    <mergeCell ref="BT218:BX218"/>
    <mergeCell ref="AZ204:BD204"/>
    <mergeCell ref="BE204:BI204"/>
    <mergeCell ref="A205:C205"/>
    <mergeCell ref="D205:P205"/>
    <mergeCell ref="Q205:U205"/>
    <mergeCell ref="V205:AE205"/>
    <mergeCell ref="AF205:AJ205"/>
    <mergeCell ref="AK205:AO205"/>
    <mergeCell ref="AZ203:BD203"/>
    <mergeCell ref="AP165:AT165"/>
    <mergeCell ref="AU165:AY165"/>
    <mergeCell ref="AZ165:BD165"/>
    <mergeCell ref="BE165:BI165"/>
    <mergeCell ref="BJ165:BN165"/>
    <mergeCell ref="BO165:BS165"/>
    <mergeCell ref="BT165:BX16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6:BI196"/>
    <mergeCell ref="BJ196:BN196"/>
    <mergeCell ref="BO196:BS196"/>
    <mergeCell ref="BT196:BX196"/>
    <mergeCell ref="AP187:AT187"/>
    <mergeCell ref="AU187:AY187"/>
    <mergeCell ref="AZ187:BD187"/>
    <mergeCell ref="BE187:BI187"/>
    <mergeCell ref="A188:C188"/>
    <mergeCell ref="A187:C187"/>
    <mergeCell ref="D187:P187"/>
    <mergeCell ref="Q187:U187"/>
    <mergeCell ref="V187:AE187"/>
    <mergeCell ref="AF187:AJ187"/>
    <mergeCell ref="AK187:AO187"/>
    <mergeCell ref="A185:C186"/>
    <mergeCell ref="AP150:AT150"/>
    <mergeCell ref="AU150:AY150"/>
    <mergeCell ref="AZ150:BD150"/>
    <mergeCell ref="BE150:BI150"/>
    <mergeCell ref="BJ150:BN150"/>
    <mergeCell ref="BO150:BS150"/>
    <mergeCell ref="BT150:BX150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6:BI156"/>
    <mergeCell ref="BJ156:BN156"/>
    <mergeCell ref="BO156:BS156"/>
    <mergeCell ref="BT156:BX156"/>
    <mergeCell ref="BT152:BX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AP152:AT152"/>
    <mergeCell ref="AU152:AY152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G75:BK75"/>
    <mergeCell ref="BL75:BP75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E75:AH75"/>
    <mergeCell ref="AI75:AM75"/>
    <mergeCell ref="AN75:AR75"/>
    <mergeCell ref="AS75:AW75"/>
    <mergeCell ref="AX75:BA75"/>
    <mergeCell ref="BB75:BF75"/>
    <mergeCell ref="BU58:BY58"/>
    <mergeCell ref="A72:BL72"/>
    <mergeCell ref="A73:BY73"/>
    <mergeCell ref="A74:E75"/>
    <mergeCell ref="F74:T75"/>
    <mergeCell ref="U74:AM74"/>
    <mergeCell ref="AN74:BF74"/>
    <mergeCell ref="BG74:BY74"/>
    <mergeCell ref="U75:Y75"/>
    <mergeCell ref="Z75:AD75"/>
    <mergeCell ref="AS58:AW58"/>
    <mergeCell ref="AX58:BA58"/>
    <mergeCell ref="BB58:BF58"/>
    <mergeCell ref="BG58:BK58"/>
    <mergeCell ref="BL58:BP58"/>
    <mergeCell ref="BQ58:BT58"/>
    <mergeCell ref="AX77:BA77"/>
    <mergeCell ref="BB77:BF77"/>
    <mergeCell ref="BG77:BK77"/>
    <mergeCell ref="BL77:BP77"/>
    <mergeCell ref="BQ77:BT77"/>
    <mergeCell ref="BU77:BY77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N77:AR77"/>
    <mergeCell ref="AS77:AW77"/>
    <mergeCell ref="AN76:AR76"/>
    <mergeCell ref="AS76:AW76"/>
    <mergeCell ref="AX76:BA76"/>
    <mergeCell ref="BB76:BF76"/>
    <mergeCell ref="BG76:BK76"/>
    <mergeCell ref="BL76:BP76"/>
    <mergeCell ref="BQ78:BT78"/>
    <mergeCell ref="BU78:BY78"/>
    <mergeCell ref="A80:BL80"/>
    <mergeCell ref="A81:BK81"/>
    <mergeCell ref="A82:D83"/>
    <mergeCell ref="E82:W83"/>
    <mergeCell ref="X82:AQ82"/>
    <mergeCell ref="AR82:BK82"/>
    <mergeCell ref="X83:AB83"/>
    <mergeCell ref="AC83:AG83"/>
    <mergeCell ref="AN78:AR78"/>
    <mergeCell ref="AS78:AW78"/>
    <mergeCell ref="AX78:BA78"/>
    <mergeCell ref="BB78:BF78"/>
    <mergeCell ref="BG78:BK78"/>
    <mergeCell ref="BL78:BP78"/>
    <mergeCell ref="A78:E78"/>
    <mergeCell ref="F78:T78"/>
    <mergeCell ref="U78:Y78"/>
    <mergeCell ref="Z78:AD78"/>
    <mergeCell ref="AE78:AH78"/>
    <mergeCell ref="AI78:AM78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84:D84"/>
    <mergeCell ref="E84:W84"/>
    <mergeCell ref="X84:AB84"/>
    <mergeCell ref="AC84:AG84"/>
    <mergeCell ref="AH84:AL84"/>
    <mergeCell ref="AM84:AQ84"/>
    <mergeCell ref="AH83:AL83"/>
    <mergeCell ref="AM83:AQ83"/>
    <mergeCell ref="AR83:AV83"/>
    <mergeCell ref="AW83:BA83"/>
    <mergeCell ref="BB83:BF83"/>
    <mergeCell ref="BG83:BK83"/>
    <mergeCell ref="BB86:BF86"/>
    <mergeCell ref="BG86:BK86"/>
    <mergeCell ref="A100:BL100"/>
    <mergeCell ref="A101:BK101"/>
    <mergeCell ref="AW87:BA87"/>
    <mergeCell ref="BB87:BF87"/>
    <mergeCell ref="BG87:BK87"/>
    <mergeCell ref="A88:D88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87:D87"/>
    <mergeCell ref="E87:W87"/>
    <mergeCell ref="X87:AB87"/>
    <mergeCell ref="AC87:AG87"/>
    <mergeCell ref="AH87:AL87"/>
    <mergeCell ref="AM87:AQ87"/>
    <mergeCell ref="AR87:AV87"/>
    <mergeCell ref="AR86:AV86"/>
    <mergeCell ref="AW86:BA86"/>
    <mergeCell ref="AW89:BA89"/>
    <mergeCell ref="BB89:BF89"/>
    <mergeCell ref="BG89:BK89"/>
    <mergeCell ref="A90:D90"/>
    <mergeCell ref="E90:W90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A102:E103"/>
    <mergeCell ref="F102:W103"/>
    <mergeCell ref="X102:AQ102"/>
    <mergeCell ref="AR102:BK102"/>
    <mergeCell ref="X103:AB103"/>
    <mergeCell ref="AC103:AG103"/>
    <mergeCell ref="AH103:AL103"/>
    <mergeCell ref="AM103:AQ103"/>
    <mergeCell ref="AR103:AV103"/>
    <mergeCell ref="AW103:BA103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BB104:BF104"/>
    <mergeCell ref="BG104:BK104"/>
    <mergeCell ref="A105:E105"/>
    <mergeCell ref="F105:W105"/>
    <mergeCell ref="X105:AB105"/>
    <mergeCell ref="AC105:AG105"/>
    <mergeCell ref="AH105:AL105"/>
    <mergeCell ref="AM105:AQ105"/>
    <mergeCell ref="AR105:AV105"/>
    <mergeCell ref="AW105:BA105"/>
    <mergeCell ref="BB113:BF113"/>
    <mergeCell ref="BG113:BK113"/>
    <mergeCell ref="BL113:BP113"/>
    <mergeCell ref="BQ113:BT113"/>
    <mergeCell ref="BU113:BY113"/>
    <mergeCell ref="U113:Y113"/>
    <mergeCell ref="Z113:AD113"/>
    <mergeCell ref="AE113:AH113"/>
    <mergeCell ref="AI113:AM113"/>
    <mergeCell ref="AN113:AR113"/>
    <mergeCell ref="AS113:AW113"/>
    <mergeCell ref="BB106:BF106"/>
    <mergeCell ref="BG106:BK106"/>
    <mergeCell ref="A109:BL109"/>
    <mergeCell ref="A110:BL110"/>
    <mergeCell ref="A111:BY111"/>
    <mergeCell ref="A112:C113"/>
    <mergeCell ref="D112:T113"/>
    <mergeCell ref="U112:AM112"/>
    <mergeCell ref="AN112:BF112"/>
    <mergeCell ref="BG112:BY112"/>
    <mergeCell ref="BU115:BY115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E126:AI126"/>
    <mergeCell ref="AJ126:AN126"/>
    <mergeCell ref="AO126:AS126"/>
    <mergeCell ref="AT126:AX126"/>
    <mergeCell ref="AY126:BC126"/>
    <mergeCell ref="BD126:BH126"/>
    <mergeCell ref="BQ116:BT116"/>
    <mergeCell ref="BU116:BY116"/>
    <mergeCell ref="A123:BL123"/>
    <mergeCell ref="A124:BH124"/>
    <mergeCell ref="A125:C126"/>
    <mergeCell ref="D125:T126"/>
    <mergeCell ref="U125:AN125"/>
    <mergeCell ref="AO125:BH125"/>
    <mergeCell ref="U126:Y126"/>
    <mergeCell ref="Z126:AD126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BU117:BY117"/>
    <mergeCell ref="A118:C118"/>
    <mergeCell ref="D118:T118"/>
    <mergeCell ref="U118:Y118"/>
    <mergeCell ref="A137:BL137"/>
    <mergeCell ref="A138:BL138"/>
    <mergeCell ref="AT130:AX130"/>
    <mergeCell ref="AY130:BC130"/>
    <mergeCell ref="BD130:BH130"/>
    <mergeCell ref="A131:C131"/>
    <mergeCell ref="AO128:AS128"/>
    <mergeCell ref="AT128:AX128"/>
    <mergeCell ref="AY128:BC128"/>
    <mergeCell ref="BD128:BH128"/>
    <mergeCell ref="A129:C129"/>
    <mergeCell ref="D129:T129"/>
    <mergeCell ref="U129:Y129"/>
    <mergeCell ref="Z129:AD129"/>
    <mergeCell ref="AE129:AI129"/>
    <mergeCell ref="AJ129:AN129"/>
    <mergeCell ref="AO127:AS127"/>
    <mergeCell ref="AT127:AX127"/>
    <mergeCell ref="AY127:BC127"/>
    <mergeCell ref="BD127:BH127"/>
    <mergeCell ref="A128:C128"/>
    <mergeCell ref="D128:T128"/>
    <mergeCell ref="U128:Y128"/>
    <mergeCell ref="Z128:AD128"/>
    <mergeCell ref="AE128:AI128"/>
    <mergeCell ref="AJ128:AN128"/>
    <mergeCell ref="A127:C127"/>
    <mergeCell ref="D127:T127"/>
    <mergeCell ref="U127:Y127"/>
    <mergeCell ref="Z127:AD127"/>
    <mergeCell ref="AE127:AI127"/>
    <mergeCell ref="AJ127:AN127"/>
    <mergeCell ref="BE141:BI141"/>
    <mergeCell ref="BJ141:BN141"/>
    <mergeCell ref="BO141:BS141"/>
    <mergeCell ref="A141:C141"/>
    <mergeCell ref="D141:P141"/>
    <mergeCell ref="Q141:U141"/>
    <mergeCell ref="V141:AE141"/>
    <mergeCell ref="AF141:AJ141"/>
    <mergeCell ref="AK141:AO141"/>
    <mergeCell ref="BJ139:BX139"/>
    <mergeCell ref="AF140:AJ140"/>
    <mergeCell ref="AK140:AO140"/>
    <mergeCell ref="AP140:AT140"/>
    <mergeCell ref="AU140:AY140"/>
    <mergeCell ref="AZ140:BD140"/>
    <mergeCell ref="BE140:BI140"/>
    <mergeCell ref="BJ140:BN140"/>
    <mergeCell ref="BO140:BS140"/>
    <mergeCell ref="BT140:BX140"/>
    <mergeCell ref="A139:C140"/>
    <mergeCell ref="D139:P140"/>
    <mergeCell ref="Q139:U140"/>
    <mergeCell ref="V139:AE140"/>
    <mergeCell ref="AF139:AT139"/>
    <mergeCell ref="AU139:BI139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D185:P186"/>
    <mergeCell ref="Q185:U186"/>
    <mergeCell ref="V185:AE186"/>
    <mergeCell ref="AF185:AT185"/>
    <mergeCell ref="AU185:BI185"/>
    <mergeCell ref="AF186:AJ186"/>
    <mergeCell ref="AK186:AO186"/>
    <mergeCell ref="AP186:AT186"/>
    <mergeCell ref="AU186:AY186"/>
    <mergeCell ref="AZ186:BD186"/>
    <mergeCell ref="BE186:BI186"/>
    <mergeCell ref="AU188:AY188"/>
    <mergeCell ref="AZ188:BD188"/>
    <mergeCell ref="BE188:BI188"/>
    <mergeCell ref="A189:C189"/>
    <mergeCell ref="D189:P189"/>
    <mergeCell ref="Q189:U189"/>
    <mergeCell ref="V189:AE189"/>
    <mergeCell ref="AF189:AJ189"/>
    <mergeCell ref="AK189:AO189"/>
    <mergeCell ref="A190:C190"/>
    <mergeCell ref="D190:P190"/>
    <mergeCell ref="Q190:U190"/>
    <mergeCell ref="V190:AE190"/>
    <mergeCell ref="AF190:AJ190"/>
    <mergeCell ref="AK190:AO190"/>
    <mergeCell ref="AP189:AT189"/>
    <mergeCell ref="AU189:AY189"/>
    <mergeCell ref="AZ189:BD189"/>
    <mergeCell ref="BE189:BI189"/>
    <mergeCell ref="D188:P188"/>
    <mergeCell ref="Q188:U188"/>
    <mergeCell ref="V188:AE188"/>
    <mergeCell ref="AF188:AJ188"/>
    <mergeCell ref="AK188:AO188"/>
    <mergeCell ref="A246:BL246"/>
    <mergeCell ref="AT234:AX234"/>
    <mergeCell ref="AY234:BC234"/>
    <mergeCell ref="BD234:BH234"/>
    <mergeCell ref="BI234:BM234"/>
    <mergeCell ref="A233:T233"/>
    <mergeCell ref="U233:Y233"/>
    <mergeCell ref="Z233:AD233"/>
    <mergeCell ref="AE233:AI233"/>
    <mergeCell ref="AJ233:AN233"/>
    <mergeCell ref="AO233:AS233"/>
    <mergeCell ref="AO232:AS232"/>
    <mergeCell ref="AT232:AX232"/>
    <mergeCell ref="AY232:BC232"/>
    <mergeCell ref="BD232:BH232"/>
    <mergeCell ref="BI232:BM232"/>
    <mergeCell ref="AP194:AT194"/>
    <mergeCell ref="BN232:BR232"/>
    <mergeCell ref="A232:T232"/>
    <mergeCell ref="U232:Y232"/>
    <mergeCell ref="Z232:AD232"/>
    <mergeCell ref="AE232:AI232"/>
    <mergeCell ref="AJ232:AN232"/>
    <mergeCell ref="BN234:BR234"/>
    <mergeCell ref="A235:T235"/>
    <mergeCell ref="U235:Y235"/>
    <mergeCell ref="Z235:AD235"/>
    <mergeCell ref="AE235:AI235"/>
    <mergeCell ref="AJ235:AN235"/>
    <mergeCell ref="AO235:AS235"/>
    <mergeCell ref="AT235:AX235"/>
    <mergeCell ref="AY235:BC235"/>
    <mergeCell ref="BD235:BH235"/>
    <mergeCell ref="A250:C250"/>
    <mergeCell ref="D250:V250"/>
    <mergeCell ref="W250:Y250"/>
    <mergeCell ref="Z250:AB250"/>
    <mergeCell ref="AC250:AE250"/>
    <mergeCell ref="AF250:AH250"/>
    <mergeCell ref="BJ248:BL249"/>
    <mergeCell ref="W249:Y249"/>
    <mergeCell ref="Z249:AB249"/>
    <mergeCell ref="AC249:AE249"/>
    <mergeCell ref="AF249:AH249"/>
    <mergeCell ref="AI249:AK249"/>
    <mergeCell ref="AL249:AN249"/>
    <mergeCell ref="AO249:AQ249"/>
    <mergeCell ref="AR249:AT249"/>
    <mergeCell ref="BG247:BL247"/>
    <mergeCell ref="BA251:BC251"/>
    <mergeCell ref="BD251:BF251"/>
    <mergeCell ref="BG251:BI251"/>
    <mergeCell ref="BJ251:BL251"/>
    <mergeCell ref="A252:C252"/>
    <mergeCell ref="D252:V252"/>
    <mergeCell ref="W252:Y252"/>
    <mergeCell ref="Z252:AB252"/>
    <mergeCell ref="AC252:AE252"/>
    <mergeCell ref="AF252:AH252"/>
    <mergeCell ref="AI251:AK251"/>
    <mergeCell ref="AL251:AN251"/>
    <mergeCell ref="AO251:AQ251"/>
    <mergeCell ref="AR251:AT251"/>
    <mergeCell ref="AU251:AW251"/>
    <mergeCell ref="AX251:AZ251"/>
    <mergeCell ref="BA250:BC250"/>
    <mergeCell ref="BD250:BF250"/>
    <mergeCell ref="BG250:BI250"/>
    <mergeCell ref="BJ250:BL250"/>
    <mergeCell ref="A251:C251"/>
    <mergeCell ref="D251:V251"/>
    <mergeCell ref="W251:Y251"/>
    <mergeCell ref="Z251:AB251"/>
    <mergeCell ref="AC251:AE251"/>
    <mergeCell ref="AF251:AH251"/>
    <mergeCell ref="AI250:AK250"/>
    <mergeCell ref="AL250:AN250"/>
    <mergeCell ref="AO250:AQ250"/>
    <mergeCell ref="AR250:AT250"/>
    <mergeCell ref="AU250:AW250"/>
    <mergeCell ref="AX250:AZ250"/>
    <mergeCell ref="AP264:AT264"/>
    <mergeCell ref="AU264:AY264"/>
    <mergeCell ref="AZ264:BD264"/>
    <mergeCell ref="BE264:BI264"/>
    <mergeCell ref="BJ264:BN264"/>
    <mergeCell ref="BO264:BS264"/>
    <mergeCell ref="A262:BS262"/>
    <mergeCell ref="A263:F264"/>
    <mergeCell ref="G263:S264"/>
    <mergeCell ref="T263:Z264"/>
    <mergeCell ref="AA263:AO263"/>
    <mergeCell ref="AP263:BD263"/>
    <mergeCell ref="BE263:BS263"/>
    <mergeCell ref="AA264:AE264"/>
    <mergeCell ref="AF264:AJ264"/>
    <mergeCell ref="AK264:AO264"/>
    <mergeCell ref="BA252:BC252"/>
    <mergeCell ref="BD252:BF252"/>
    <mergeCell ref="BG252:BI252"/>
    <mergeCell ref="BJ252:BL252"/>
    <mergeCell ref="A260:BL260"/>
    <mergeCell ref="A261:BS261"/>
    <mergeCell ref="AF253:AH253"/>
    <mergeCell ref="AI253:AK253"/>
    <mergeCell ref="AL253:AN253"/>
    <mergeCell ref="AO253:AQ253"/>
    <mergeCell ref="AI252:AK252"/>
    <mergeCell ref="AL252:AN252"/>
    <mergeCell ref="AO252:AQ252"/>
    <mergeCell ref="AR252:AT252"/>
    <mergeCell ref="AU252:AW252"/>
    <mergeCell ref="AX252:AZ252"/>
    <mergeCell ref="AP266:AT266"/>
    <mergeCell ref="AU266:AY266"/>
    <mergeCell ref="AZ266:BD266"/>
    <mergeCell ref="BE266:BI266"/>
    <mergeCell ref="BJ266:BN266"/>
    <mergeCell ref="BO266:BS266"/>
    <mergeCell ref="A266:F266"/>
    <mergeCell ref="G266:S266"/>
    <mergeCell ref="T266:Z266"/>
    <mergeCell ref="AA266:AE266"/>
    <mergeCell ref="AF266:AJ266"/>
    <mergeCell ref="AK266:AO266"/>
    <mergeCell ref="AP265:AT265"/>
    <mergeCell ref="AU265:AY265"/>
    <mergeCell ref="AZ265:BD265"/>
    <mergeCell ref="BE265:BI265"/>
    <mergeCell ref="BJ265:BN265"/>
    <mergeCell ref="BO265:BS265"/>
    <mergeCell ref="A265:F265"/>
    <mergeCell ref="G265:S265"/>
    <mergeCell ref="T265:Z265"/>
    <mergeCell ref="AA265:AE265"/>
    <mergeCell ref="AF265:AJ265"/>
    <mergeCell ref="AK265:AO265"/>
    <mergeCell ref="G272:S273"/>
    <mergeCell ref="T272:Z273"/>
    <mergeCell ref="AA272:AO272"/>
    <mergeCell ref="AP272:BD272"/>
    <mergeCell ref="AA273:AE273"/>
    <mergeCell ref="AF273:AJ273"/>
    <mergeCell ref="AK273:AO273"/>
    <mergeCell ref="AP267:AT267"/>
    <mergeCell ref="AU267:AY267"/>
    <mergeCell ref="AZ267:BD267"/>
    <mergeCell ref="BE267:BI267"/>
    <mergeCell ref="BJ267:BN267"/>
    <mergeCell ref="BO267:BS267"/>
    <mergeCell ref="A267:F267"/>
    <mergeCell ref="G267:S267"/>
    <mergeCell ref="T267:Z267"/>
    <mergeCell ref="AA267:AE267"/>
    <mergeCell ref="AF267:AJ267"/>
    <mergeCell ref="AK267:AO267"/>
    <mergeCell ref="A280:BL280"/>
    <mergeCell ref="A281:BM281"/>
    <mergeCell ref="A282:M283"/>
    <mergeCell ref="N282:U283"/>
    <mergeCell ref="V282:Z283"/>
    <mergeCell ref="AA282:AI282"/>
    <mergeCell ref="AJ282:AR282"/>
    <mergeCell ref="AS282:BA282"/>
    <mergeCell ref="BB282:BJ282"/>
    <mergeCell ref="BK282:BS282"/>
    <mergeCell ref="AZ275:BD275"/>
    <mergeCell ref="A276:F276"/>
    <mergeCell ref="G276:S276"/>
    <mergeCell ref="T276:Z276"/>
    <mergeCell ref="AA276:AE276"/>
    <mergeCell ref="AF276:AJ276"/>
    <mergeCell ref="AK276:AO276"/>
    <mergeCell ref="AP276:AT276"/>
    <mergeCell ref="AU276:AY276"/>
    <mergeCell ref="AZ276:BD276"/>
    <mergeCell ref="A275:F275"/>
    <mergeCell ref="G275:S275"/>
    <mergeCell ref="T275:Z275"/>
    <mergeCell ref="AA275:AE275"/>
    <mergeCell ref="AF275:AJ275"/>
    <mergeCell ref="AK275:AO275"/>
    <mergeCell ref="AP275:AT275"/>
    <mergeCell ref="AU275:AY275"/>
    <mergeCell ref="AK277:AO277"/>
    <mergeCell ref="AP277:AT277"/>
    <mergeCell ref="AU277:AY277"/>
    <mergeCell ref="AZ277:BD277"/>
    <mergeCell ref="BP284:BS284"/>
    <mergeCell ref="A285:M285"/>
    <mergeCell ref="N285:U285"/>
    <mergeCell ref="V285:Z285"/>
    <mergeCell ref="AA285:AE285"/>
    <mergeCell ref="AF285:AI285"/>
    <mergeCell ref="AJ285:AN285"/>
    <mergeCell ref="AO285:AR285"/>
    <mergeCell ref="AS285:AW285"/>
    <mergeCell ref="AX285:BA285"/>
    <mergeCell ref="AO284:AR284"/>
    <mergeCell ref="AS284:AW284"/>
    <mergeCell ref="AX284:BA284"/>
    <mergeCell ref="BB284:BF284"/>
    <mergeCell ref="BG284:BJ284"/>
    <mergeCell ref="BK284:BO284"/>
    <mergeCell ref="BB283:BF283"/>
    <mergeCell ref="BG283:BJ283"/>
    <mergeCell ref="BK283:BO283"/>
    <mergeCell ref="BP283:BS283"/>
    <mergeCell ref="A284:M284"/>
    <mergeCell ref="N284:U284"/>
    <mergeCell ref="V284:Z284"/>
    <mergeCell ref="AA284:AE284"/>
    <mergeCell ref="AF284:AI284"/>
    <mergeCell ref="AJ284:AN284"/>
    <mergeCell ref="AA283:AE283"/>
    <mergeCell ref="AF283:AI283"/>
    <mergeCell ref="AJ283:AN283"/>
    <mergeCell ref="AO283:AR283"/>
    <mergeCell ref="AS283:AW283"/>
    <mergeCell ref="AX283:BA283"/>
    <mergeCell ref="BP286:BS286"/>
    <mergeCell ref="A291:BL291"/>
    <mergeCell ref="A292:BL292"/>
    <mergeCell ref="A295:BL295"/>
    <mergeCell ref="A296:BL296"/>
    <mergeCell ref="A297:BL297"/>
    <mergeCell ref="AS287:AW287"/>
    <mergeCell ref="AX287:BA287"/>
    <mergeCell ref="BB287:BF287"/>
    <mergeCell ref="BG287:BJ287"/>
    <mergeCell ref="AO286:AR286"/>
    <mergeCell ref="AS286:AW286"/>
    <mergeCell ref="AX286:BA286"/>
    <mergeCell ref="BB286:BF286"/>
    <mergeCell ref="BG286:BJ286"/>
    <mergeCell ref="BK286:BO286"/>
    <mergeCell ref="BB285:BF285"/>
    <mergeCell ref="BG285:BJ285"/>
    <mergeCell ref="BK285:BO285"/>
    <mergeCell ref="BP285:BS285"/>
    <mergeCell ref="A286:M286"/>
    <mergeCell ref="N286:U286"/>
    <mergeCell ref="V286:Z286"/>
    <mergeCell ref="AA286:AE286"/>
    <mergeCell ref="AF286:AI286"/>
    <mergeCell ref="AJ286:AN286"/>
    <mergeCell ref="AX288:BA288"/>
    <mergeCell ref="BB288:BF288"/>
    <mergeCell ref="BG288:BJ288"/>
    <mergeCell ref="BK288:BO288"/>
    <mergeCell ref="BP288:BS288"/>
    <mergeCell ref="BK287:BO287"/>
    <mergeCell ref="AK300:AP300"/>
    <mergeCell ref="AQ300:AV300"/>
    <mergeCell ref="AW300:BA300"/>
    <mergeCell ref="BB300:BF300"/>
    <mergeCell ref="BG300:BL300"/>
    <mergeCell ref="A301:F301"/>
    <mergeCell ref="G301:S301"/>
    <mergeCell ref="T301:Y301"/>
    <mergeCell ref="Z301:AD301"/>
    <mergeCell ref="AE301:AJ301"/>
    <mergeCell ref="AQ298:AV299"/>
    <mergeCell ref="AW298:BF298"/>
    <mergeCell ref="BG298:BL299"/>
    <mergeCell ref="AW299:BA299"/>
    <mergeCell ref="BB299:BF299"/>
    <mergeCell ref="A300:F300"/>
    <mergeCell ref="G300:S300"/>
    <mergeCell ref="T300:Y300"/>
    <mergeCell ref="Z300:AD300"/>
    <mergeCell ref="AE300:AJ300"/>
    <mergeCell ref="A298:F299"/>
    <mergeCell ref="G298:S299"/>
    <mergeCell ref="T298:Y299"/>
    <mergeCell ref="Z298:AD299"/>
    <mergeCell ref="AE298:AJ299"/>
    <mergeCell ref="AK298:AP299"/>
    <mergeCell ref="AK302:AP302"/>
    <mergeCell ref="AQ302:AV302"/>
    <mergeCell ref="AW302:BA302"/>
    <mergeCell ref="BB302:BF302"/>
    <mergeCell ref="BG302:BL302"/>
    <mergeCell ref="A314:BL314"/>
    <mergeCell ref="BB303:BF303"/>
    <mergeCell ref="BG303:BL303"/>
    <mergeCell ref="A304:F304"/>
    <mergeCell ref="G304:S304"/>
    <mergeCell ref="AK301:AP301"/>
    <mergeCell ref="AQ301:AV301"/>
    <mergeCell ref="AW301:BA301"/>
    <mergeCell ref="BB301:BF301"/>
    <mergeCell ref="BG301:BL301"/>
    <mergeCell ref="A302:F302"/>
    <mergeCell ref="G302:S302"/>
    <mergeCell ref="T302:Y302"/>
    <mergeCell ref="Z302:AD302"/>
    <mergeCell ref="AE302:AJ302"/>
    <mergeCell ref="A305:F305"/>
    <mergeCell ref="G305:S305"/>
    <mergeCell ref="T305:Y305"/>
    <mergeCell ref="Z305:AD305"/>
    <mergeCell ref="AE305:AJ305"/>
    <mergeCell ref="AK305:AP305"/>
    <mergeCell ref="AQ305:AV305"/>
    <mergeCell ref="AW305:BA305"/>
    <mergeCell ref="BB306:BF306"/>
    <mergeCell ref="BG306:BL306"/>
    <mergeCell ref="A307:F307"/>
    <mergeCell ref="G307:S307"/>
    <mergeCell ref="AT317:AW318"/>
    <mergeCell ref="AX317:BG317"/>
    <mergeCell ref="BH317:BL318"/>
    <mergeCell ref="Z318:AD318"/>
    <mergeCell ref="AE318:AI318"/>
    <mergeCell ref="AX318:BB318"/>
    <mergeCell ref="BC318:BG318"/>
    <mergeCell ref="A315:BL315"/>
    <mergeCell ref="A316:F318"/>
    <mergeCell ref="G316:P318"/>
    <mergeCell ref="Q316:AN316"/>
    <mergeCell ref="AO316:BL316"/>
    <mergeCell ref="Q317:U318"/>
    <mergeCell ref="V317:Y318"/>
    <mergeCell ref="Z317:AI317"/>
    <mergeCell ref="AJ317:AN318"/>
    <mergeCell ref="AO317:AS318"/>
    <mergeCell ref="AJ320:AN320"/>
    <mergeCell ref="AO320:AS320"/>
    <mergeCell ref="AT320:AW320"/>
    <mergeCell ref="AX320:BB320"/>
    <mergeCell ref="BC320:BG320"/>
    <mergeCell ref="BH320:BL320"/>
    <mergeCell ref="A320:F320"/>
    <mergeCell ref="G320:P320"/>
    <mergeCell ref="Q320:U320"/>
    <mergeCell ref="V320:Y320"/>
    <mergeCell ref="Z320:AD320"/>
    <mergeCell ref="AE320:AI320"/>
    <mergeCell ref="AJ319:AN319"/>
    <mergeCell ref="AO319:AS319"/>
    <mergeCell ref="AT319:AW319"/>
    <mergeCell ref="AX319:BB319"/>
    <mergeCell ref="BC319:BG319"/>
    <mergeCell ref="BH319:BL319"/>
    <mergeCell ref="A319:F319"/>
    <mergeCell ref="G319:P319"/>
    <mergeCell ref="Q319:U319"/>
    <mergeCell ref="V319:Y319"/>
    <mergeCell ref="Z319:AD319"/>
    <mergeCell ref="AE319:AI319"/>
    <mergeCell ref="A333:BL333"/>
    <mergeCell ref="A334:BL334"/>
    <mergeCell ref="A335:F336"/>
    <mergeCell ref="G335:S336"/>
    <mergeCell ref="T335:Y336"/>
    <mergeCell ref="Z335:AD336"/>
    <mergeCell ref="AE335:AJ336"/>
    <mergeCell ref="AK335:AP336"/>
    <mergeCell ref="AQ335:AV336"/>
    <mergeCell ref="AW335:BD336"/>
    <mergeCell ref="AJ321:AN321"/>
    <mergeCell ref="AO321:AS321"/>
    <mergeCell ref="AT321:AW321"/>
    <mergeCell ref="AX321:BB321"/>
    <mergeCell ref="BC321:BG321"/>
    <mergeCell ref="BH321:BL321"/>
    <mergeCell ref="A321:F321"/>
    <mergeCell ref="G321:P321"/>
    <mergeCell ref="Q321:U321"/>
    <mergeCell ref="V321:Y321"/>
    <mergeCell ref="Z321:AD321"/>
    <mergeCell ref="AE321:AI321"/>
    <mergeCell ref="AT322:AW322"/>
    <mergeCell ref="AX322:BB322"/>
    <mergeCell ref="BC322:BG322"/>
    <mergeCell ref="BH322:BL322"/>
    <mergeCell ref="A323:F323"/>
    <mergeCell ref="G323:P323"/>
    <mergeCell ref="Q323:U323"/>
    <mergeCell ref="V323:Y323"/>
    <mergeCell ref="Z323:AD323"/>
    <mergeCell ref="AE323:AI323"/>
    <mergeCell ref="Z339:AD339"/>
    <mergeCell ref="AE339:AJ339"/>
    <mergeCell ref="AK339:AP339"/>
    <mergeCell ref="AQ339:AV339"/>
    <mergeCell ref="A338:F338"/>
    <mergeCell ref="G338:S338"/>
    <mergeCell ref="T338:Y338"/>
    <mergeCell ref="Z338:AD338"/>
    <mergeCell ref="AE338:AJ338"/>
    <mergeCell ref="AK338:AP338"/>
    <mergeCell ref="BE335:BL336"/>
    <mergeCell ref="A337:F337"/>
    <mergeCell ref="G337:S337"/>
    <mergeCell ref="T337:Y337"/>
    <mergeCell ref="Z337:AD337"/>
    <mergeCell ref="AE337:AJ337"/>
    <mergeCell ref="AK337:AP337"/>
    <mergeCell ref="AQ337:AV337"/>
    <mergeCell ref="AW337:BD337"/>
    <mergeCell ref="BE337:BL337"/>
    <mergeCell ref="A364:AA364"/>
    <mergeCell ref="AH364:AP364"/>
    <mergeCell ref="AU364:BF364"/>
    <mergeCell ref="AH365:AP365"/>
    <mergeCell ref="AU365:BF365"/>
    <mergeCell ref="A31:D31"/>
    <mergeCell ref="E31:T31"/>
    <mergeCell ref="U31:Y31"/>
    <mergeCell ref="Z31:AD31"/>
    <mergeCell ref="AE31:AH31"/>
    <mergeCell ref="A357:BL357"/>
    <mergeCell ref="A361:AA361"/>
    <mergeCell ref="AH361:AP361"/>
    <mergeCell ref="AU361:BF361"/>
    <mergeCell ref="AH362:AP362"/>
    <mergeCell ref="AU362:BF362"/>
    <mergeCell ref="AW339:BD339"/>
    <mergeCell ref="BE339:BL339"/>
    <mergeCell ref="A351:BL351"/>
    <mergeCell ref="A352:BL352"/>
    <mergeCell ref="A355:BL355"/>
    <mergeCell ref="A356:BL356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U70:BY70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E88:W88"/>
    <mergeCell ref="X88:AB88"/>
    <mergeCell ref="AC88:AG88"/>
    <mergeCell ref="AH88:AL88"/>
    <mergeCell ref="AM88:AQ88"/>
    <mergeCell ref="AR88:AV88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S117:AW117"/>
    <mergeCell ref="AX117:BA117"/>
    <mergeCell ref="BB117:BF117"/>
    <mergeCell ref="BG117:BK117"/>
    <mergeCell ref="BL117:BP117"/>
    <mergeCell ref="BQ117:BT117"/>
    <mergeCell ref="A117:C117"/>
    <mergeCell ref="D117:T117"/>
    <mergeCell ref="U117:Y117"/>
    <mergeCell ref="Z117:AD117"/>
    <mergeCell ref="AE117:AH117"/>
    <mergeCell ref="AI117:AM117"/>
    <mergeCell ref="AN117:AR117"/>
    <mergeCell ref="AW98:BA98"/>
    <mergeCell ref="BB98:BF98"/>
    <mergeCell ref="BG98:BK98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X115:BA115"/>
    <mergeCell ref="BB115:BF115"/>
    <mergeCell ref="BG115:BK115"/>
    <mergeCell ref="BL115:BP115"/>
    <mergeCell ref="BQ115:BT115"/>
    <mergeCell ref="AX113:BA113"/>
    <mergeCell ref="BL119:BP119"/>
    <mergeCell ref="BQ119:BT119"/>
    <mergeCell ref="BU119:BY119"/>
    <mergeCell ref="A120:C120"/>
    <mergeCell ref="D120:T120"/>
    <mergeCell ref="U120:Y120"/>
    <mergeCell ref="Z120:AD120"/>
    <mergeCell ref="AE120:AH120"/>
    <mergeCell ref="AI120:AM120"/>
    <mergeCell ref="AN120:AR120"/>
    <mergeCell ref="AI119:AM119"/>
    <mergeCell ref="AN119:AR119"/>
    <mergeCell ref="AS119:AW119"/>
    <mergeCell ref="AX119:BA119"/>
    <mergeCell ref="BB119:BF119"/>
    <mergeCell ref="BG119:BK119"/>
    <mergeCell ref="BB118:BF118"/>
    <mergeCell ref="BG118:BK118"/>
    <mergeCell ref="BL118:BP118"/>
    <mergeCell ref="BQ118:BT118"/>
    <mergeCell ref="BU118:BY118"/>
    <mergeCell ref="A119:C119"/>
    <mergeCell ref="D119:T119"/>
    <mergeCell ref="U119:Y119"/>
    <mergeCell ref="Z119:AD119"/>
    <mergeCell ref="AE119:AH119"/>
    <mergeCell ref="Z118:AD118"/>
    <mergeCell ref="AE118:AH118"/>
    <mergeCell ref="AI118:AM118"/>
    <mergeCell ref="AN118:AR118"/>
    <mergeCell ref="AS118:AW118"/>
    <mergeCell ref="AX118:BA118"/>
    <mergeCell ref="A130:C130"/>
    <mergeCell ref="D130:T130"/>
    <mergeCell ref="U130:Y130"/>
    <mergeCell ref="Z130:AD130"/>
    <mergeCell ref="AE130:AI130"/>
    <mergeCell ref="AJ130:AN130"/>
    <mergeCell ref="AO130:AS130"/>
    <mergeCell ref="BB121:BF121"/>
    <mergeCell ref="BG121:BK121"/>
    <mergeCell ref="BL121:BP121"/>
    <mergeCell ref="BQ121:BT121"/>
    <mergeCell ref="BU121:BY121"/>
    <mergeCell ref="BU120:BY120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X121:BA121"/>
    <mergeCell ref="AS120:AW120"/>
    <mergeCell ref="AX120:BA120"/>
    <mergeCell ref="BB120:BF120"/>
    <mergeCell ref="BG120:BK120"/>
    <mergeCell ref="BL120:BP120"/>
    <mergeCell ref="BQ120:BT120"/>
    <mergeCell ref="AO129:AS129"/>
    <mergeCell ref="AT129:AX129"/>
    <mergeCell ref="AY129:BC129"/>
    <mergeCell ref="BD129:BH129"/>
    <mergeCell ref="AT132:AX132"/>
    <mergeCell ref="AY132:BC132"/>
    <mergeCell ref="BD132:BH132"/>
    <mergeCell ref="A133:C133"/>
    <mergeCell ref="D133:T133"/>
    <mergeCell ref="U133:Y133"/>
    <mergeCell ref="Z133:AD133"/>
    <mergeCell ref="AE133:AI133"/>
    <mergeCell ref="AJ133:AN133"/>
    <mergeCell ref="AO133:AS133"/>
    <mergeCell ref="AT131:AX131"/>
    <mergeCell ref="AY131:BC131"/>
    <mergeCell ref="BD131:BH131"/>
    <mergeCell ref="A132:C132"/>
    <mergeCell ref="D132:T132"/>
    <mergeCell ref="U132:Y132"/>
    <mergeCell ref="Z132:AD132"/>
    <mergeCell ref="AE132:AI132"/>
    <mergeCell ref="AJ132:AN132"/>
    <mergeCell ref="AO132:AS132"/>
    <mergeCell ref="D131:T131"/>
    <mergeCell ref="U131:Y131"/>
    <mergeCell ref="Z131:AD131"/>
    <mergeCell ref="AE131:AI131"/>
    <mergeCell ref="AJ131:AN131"/>
    <mergeCell ref="AO131:AS131"/>
    <mergeCell ref="AU144:AY144"/>
    <mergeCell ref="AZ144:BD144"/>
    <mergeCell ref="BE144:BI144"/>
    <mergeCell ref="BJ144:BN144"/>
    <mergeCell ref="BO144:BS144"/>
    <mergeCell ref="BT144:BX144"/>
    <mergeCell ref="A144:C144"/>
    <mergeCell ref="D144:P144"/>
    <mergeCell ref="Q144:U144"/>
    <mergeCell ref="V144:AE144"/>
    <mergeCell ref="AF144:AJ144"/>
    <mergeCell ref="AK144:AO144"/>
    <mergeCell ref="AP144:AT144"/>
    <mergeCell ref="AT134:AX134"/>
    <mergeCell ref="AY134:BC134"/>
    <mergeCell ref="BD134:BH134"/>
    <mergeCell ref="AT133:AX133"/>
    <mergeCell ref="AY133:BC133"/>
    <mergeCell ref="BD133:BH133"/>
    <mergeCell ref="A134:C134"/>
    <mergeCell ref="D134:T134"/>
    <mergeCell ref="U134:Y134"/>
    <mergeCell ref="Z134:AD134"/>
    <mergeCell ref="AE134:AI134"/>
    <mergeCell ref="AJ134:AN134"/>
    <mergeCell ref="AO134:AS134"/>
    <mergeCell ref="BT143:BX143"/>
    <mergeCell ref="BT142:BX142"/>
    <mergeCell ref="BT141:BX141"/>
    <mergeCell ref="AP141:AT141"/>
    <mergeCell ref="AU141:AY141"/>
    <mergeCell ref="AZ141:BD141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A145:C145"/>
    <mergeCell ref="D145:P145"/>
    <mergeCell ref="Q145:U145"/>
    <mergeCell ref="V145:AE145"/>
    <mergeCell ref="AF145:AJ145"/>
    <mergeCell ref="AK145:AO145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9:BX149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A150:C150"/>
    <mergeCell ref="D150:P150"/>
    <mergeCell ref="Q150:U150"/>
    <mergeCell ref="V150:AE150"/>
    <mergeCell ref="AF150:AJ150"/>
    <mergeCell ref="AK150:AO150"/>
    <mergeCell ref="AZ152:BD152"/>
    <mergeCell ref="BE152:BI152"/>
    <mergeCell ref="BJ152:BN152"/>
    <mergeCell ref="BO152:BS152"/>
    <mergeCell ref="BE151:BI151"/>
    <mergeCell ref="BJ151:BN151"/>
    <mergeCell ref="BO151:BS151"/>
    <mergeCell ref="BT151:BX151"/>
    <mergeCell ref="A152:C152"/>
    <mergeCell ref="D152:P152"/>
    <mergeCell ref="Q152:U152"/>
    <mergeCell ref="V152:AE152"/>
    <mergeCell ref="AF152:AJ152"/>
    <mergeCell ref="AK152:AO152"/>
    <mergeCell ref="BT154:BX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AP154:AT154"/>
    <mergeCell ref="AU154:AY154"/>
    <mergeCell ref="AZ154:BD154"/>
    <mergeCell ref="BE154:BI154"/>
    <mergeCell ref="BJ154:BN154"/>
    <mergeCell ref="BO154:BS154"/>
    <mergeCell ref="BE153:BI153"/>
    <mergeCell ref="BJ153:BN153"/>
    <mergeCell ref="BO153:BS153"/>
    <mergeCell ref="BT153:BX153"/>
    <mergeCell ref="A154:C154"/>
    <mergeCell ref="D154:P154"/>
    <mergeCell ref="Q154:U154"/>
    <mergeCell ref="V154:AE154"/>
    <mergeCell ref="AF154:AJ154"/>
    <mergeCell ref="AK154:AO154"/>
    <mergeCell ref="BT157:BX157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7:AT157"/>
    <mergeCell ref="AU157:AY157"/>
    <mergeCell ref="AZ157:BD157"/>
    <mergeCell ref="BE157:BI157"/>
    <mergeCell ref="BJ157:BN157"/>
    <mergeCell ref="BO157:BS157"/>
    <mergeCell ref="BE155:BI155"/>
    <mergeCell ref="BJ155:BN155"/>
    <mergeCell ref="BO155:BS155"/>
    <mergeCell ref="BT155:BX155"/>
    <mergeCell ref="A157:C157"/>
    <mergeCell ref="D157:P157"/>
    <mergeCell ref="Q157:U157"/>
    <mergeCell ref="V157:AE157"/>
    <mergeCell ref="AF157:AJ157"/>
    <mergeCell ref="AK157:AO157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A158:C158"/>
    <mergeCell ref="D158:P158"/>
    <mergeCell ref="Q158:U158"/>
    <mergeCell ref="V158:AE158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6:BX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AP166:AT166"/>
    <mergeCell ref="AU166:AY166"/>
    <mergeCell ref="AZ166:BD166"/>
    <mergeCell ref="BE166:BI166"/>
    <mergeCell ref="BJ166:BN166"/>
    <mergeCell ref="BO166:BS166"/>
    <mergeCell ref="BE164:BI164"/>
    <mergeCell ref="BJ164:BN164"/>
    <mergeCell ref="BO164:BS164"/>
    <mergeCell ref="BT164:BX164"/>
    <mergeCell ref="A166:C166"/>
    <mergeCell ref="D166:P166"/>
    <mergeCell ref="Q166:U166"/>
    <mergeCell ref="V166:AE166"/>
    <mergeCell ref="AF166:AJ166"/>
    <mergeCell ref="AK166:AO166"/>
    <mergeCell ref="A165:C165"/>
    <mergeCell ref="D165:P165"/>
    <mergeCell ref="Q165:U165"/>
    <mergeCell ref="V165:AE165"/>
    <mergeCell ref="AF165:AJ165"/>
    <mergeCell ref="AK165:AO165"/>
    <mergeCell ref="BT168:BX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AP168:AT168"/>
    <mergeCell ref="AU168:AY168"/>
    <mergeCell ref="AZ168:BD168"/>
    <mergeCell ref="BE168:BI168"/>
    <mergeCell ref="BJ168:BN168"/>
    <mergeCell ref="BO168:BS168"/>
    <mergeCell ref="BE167:BI167"/>
    <mergeCell ref="BJ167:BN167"/>
    <mergeCell ref="BO167:BS167"/>
    <mergeCell ref="BT167:BX167"/>
    <mergeCell ref="A168:C168"/>
    <mergeCell ref="D168:P168"/>
    <mergeCell ref="Q168:U168"/>
    <mergeCell ref="V168:AE168"/>
    <mergeCell ref="AF168:AJ168"/>
    <mergeCell ref="AK168:AO168"/>
    <mergeCell ref="BT170:BX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AP170:AT170"/>
    <mergeCell ref="AU170:AY170"/>
    <mergeCell ref="AZ170:BD170"/>
    <mergeCell ref="BE170:BI170"/>
    <mergeCell ref="BJ170:BN170"/>
    <mergeCell ref="BO170:BS170"/>
    <mergeCell ref="BE169:BI169"/>
    <mergeCell ref="BJ169:BN169"/>
    <mergeCell ref="BO169:BS169"/>
    <mergeCell ref="BT169:BX169"/>
    <mergeCell ref="A170:C170"/>
    <mergeCell ref="D170:P170"/>
    <mergeCell ref="Q170:U170"/>
    <mergeCell ref="V170:AE170"/>
    <mergeCell ref="AF170:AJ170"/>
    <mergeCell ref="AK170:AO170"/>
    <mergeCell ref="BT172:BX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AP172:AT172"/>
    <mergeCell ref="AU172:AY172"/>
    <mergeCell ref="AZ172:BD172"/>
    <mergeCell ref="BE172:BI172"/>
    <mergeCell ref="BJ172:BN172"/>
    <mergeCell ref="BO172:BS172"/>
    <mergeCell ref="BE171:BI171"/>
    <mergeCell ref="BJ171:BN171"/>
    <mergeCell ref="BO171:BS171"/>
    <mergeCell ref="BT171:BX171"/>
    <mergeCell ref="A172:C172"/>
    <mergeCell ref="D172:P172"/>
    <mergeCell ref="Q172:U172"/>
    <mergeCell ref="V172:AE172"/>
    <mergeCell ref="AF172:AJ172"/>
    <mergeCell ref="AK172:AO172"/>
    <mergeCell ref="BT174:BX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AP174:AT174"/>
    <mergeCell ref="AU174:AY174"/>
    <mergeCell ref="AZ174:BD174"/>
    <mergeCell ref="BE174:BI174"/>
    <mergeCell ref="BJ174:BN174"/>
    <mergeCell ref="BO174:BS174"/>
    <mergeCell ref="BE173:BI173"/>
    <mergeCell ref="BJ173:BN173"/>
    <mergeCell ref="BO173:BS173"/>
    <mergeCell ref="BT173:BX173"/>
    <mergeCell ref="A174:C174"/>
    <mergeCell ref="D174:P174"/>
    <mergeCell ref="Q174:U174"/>
    <mergeCell ref="V174:AE174"/>
    <mergeCell ref="AF174:AJ174"/>
    <mergeCell ref="AK174:AO174"/>
    <mergeCell ref="BT176:BX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AP176:AT176"/>
    <mergeCell ref="AU176:AY176"/>
    <mergeCell ref="AZ176:BD176"/>
    <mergeCell ref="BE176:BI176"/>
    <mergeCell ref="BJ176:BN176"/>
    <mergeCell ref="BO176:BS176"/>
    <mergeCell ref="BE175:BI175"/>
    <mergeCell ref="BJ175:BN175"/>
    <mergeCell ref="BO175:BS175"/>
    <mergeCell ref="BT175:BX175"/>
    <mergeCell ref="A176:C176"/>
    <mergeCell ref="D176:P176"/>
    <mergeCell ref="Q176:U176"/>
    <mergeCell ref="V176:AE176"/>
    <mergeCell ref="AF176:AJ176"/>
    <mergeCell ref="AK176:AO176"/>
    <mergeCell ref="BT178:BX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AP178:AT178"/>
    <mergeCell ref="AU178:AY178"/>
    <mergeCell ref="AZ178:BD178"/>
    <mergeCell ref="BE178:BI178"/>
    <mergeCell ref="BJ178:BN178"/>
    <mergeCell ref="BO178:BS178"/>
    <mergeCell ref="BE177:BI177"/>
    <mergeCell ref="BJ177:BN177"/>
    <mergeCell ref="BO177:BS177"/>
    <mergeCell ref="BT177:BX177"/>
    <mergeCell ref="A178:C178"/>
    <mergeCell ref="D178:P178"/>
    <mergeCell ref="Q178:U178"/>
    <mergeCell ref="V178:AE178"/>
    <mergeCell ref="AF178:AJ178"/>
    <mergeCell ref="AK178:AO178"/>
    <mergeCell ref="BT180:BX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AP180:AT180"/>
    <mergeCell ref="AU180:AY180"/>
    <mergeCell ref="AZ180:BD180"/>
    <mergeCell ref="BE180:BI180"/>
    <mergeCell ref="BJ180:BN180"/>
    <mergeCell ref="BO180:BS180"/>
    <mergeCell ref="BE179:BI179"/>
    <mergeCell ref="BJ179:BN179"/>
    <mergeCell ref="BO179:BS179"/>
    <mergeCell ref="BT179:BX179"/>
    <mergeCell ref="A180:C180"/>
    <mergeCell ref="D180:P180"/>
    <mergeCell ref="Q180:U180"/>
    <mergeCell ref="V180:AE180"/>
    <mergeCell ref="AF180:AJ180"/>
    <mergeCell ref="AK180:AO180"/>
    <mergeCell ref="BT182:BX182"/>
    <mergeCell ref="AP182:AT182"/>
    <mergeCell ref="AU182:AY182"/>
    <mergeCell ref="AZ182:BD182"/>
    <mergeCell ref="BE182:BI182"/>
    <mergeCell ref="BJ182:BN182"/>
    <mergeCell ref="BO182:BS182"/>
    <mergeCell ref="BE181:BI181"/>
    <mergeCell ref="BJ181:BN181"/>
    <mergeCell ref="BO181:BS181"/>
    <mergeCell ref="BT181:BX181"/>
    <mergeCell ref="A182:C182"/>
    <mergeCell ref="D182:P182"/>
    <mergeCell ref="Q182:U182"/>
    <mergeCell ref="V182:AE182"/>
    <mergeCell ref="AF182:AJ182"/>
    <mergeCell ref="AK182:AO182"/>
    <mergeCell ref="A184:BL184"/>
    <mergeCell ref="AP192:AT192"/>
    <mergeCell ref="AU192:AY192"/>
    <mergeCell ref="AZ192:BD192"/>
    <mergeCell ref="BE192:BI192"/>
    <mergeCell ref="A193:C193"/>
    <mergeCell ref="D193:P193"/>
    <mergeCell ref="Q193:U193"/>
    <mergeCell ref="V193:AE193"/>
    <mergeCell ref="AF193:AJ193"/>
    <mergeCell ref="AK193:AO193"/>
    <mergeCell ref="AP191:AT191"/>
    <mergeCell ref="AU191:AY191"/>
    <mergeCell ref="AZ191:BD191"/>
    <mergeCell ref="BE191:BI191"/>
    <mergeCell ref="A192:C192"/>
    <mergeCell ref="D192:P192"/>
    <mergeCell ref="Q192:U192"/>
    <mergeCell ref="V192:AE192"/>
    <mergeCell ref="AF192:AJ192"/>
    <mergeCell ref="AK192:AO192"/>
    <mergeCell ref="A191:C191"/>
    <mergeCell ref="D191:P191"/>
    <mergeCell ref="Q191:U191"/>
    <mergeCell ref="V191:AE191"/>
    <mergeCell ref="AF191:AJ191"/>
    <mergeCell ref="AK191:AO191"/>
    <mergeCell ref="AP190:AT190"/>
    <mergeCell ref="AU190:AY190"/>
    <mergeCell ref="AZ190:BD190"/>
    <mergeCell ref="BE190:BI190"/>
    <mergeCell ref="AP188:AT188"/>
    <mergeCell ref="AU194:AY194"/>
    <mergeCell ref="AZ194:BD194"/>
    <mergeCell ref="BE194:BI194"/>
    <mergeCell ref="A195:C195"/>
    <mergeCell ref="D195:P195"/>
    <mergeCell ref="Q195:U195"/>
    <mergeCell ref="V195:AE195"/>
    <mergeCell ref="AF195:AJ195"/>
    <mergeCell ref="AK195:AO195"/>
    <mergeCell ref="AP193:AT193"/>
    <mergeCell ref="AU193:AY193"/>
    <mergeCell ref="AZ193:BD193"/>
    <mergeCell ref="BE193:BI193"/>
    <mergeCell ref="A194:C194"/>
    <mergeCell ref="D194:P194"/>
    <mergeCell ref="Q194:U194"/>
    <mergeCell ref="V194:AE194"/>
    <mergeCell ref="AF194:AJ194"/>
    <mergeCell ref="AK194:AO194"/>
    <mergeCell ref="AP197:AT197"/>
    <mergeCell ref="AU197:AY197"/>
    <mergeCell ref="AZ197:BD197"/>
    <mergeCell ref="BE197:BI197"/>
    <mergeCell ref="A198:C198"/>
    <mergeCell ref="D198:P198"/>
    <mergeCell ref="Q198:U198"/>
    <mergeCell ref="V198:AE198"/>
    <mergeCell ref="AF198:AJ198"/>
    <mergeCell ref="AK198:AO198"/>
    <mergeCell ref="AP195:AT195"/>
    <mergeCell ref="AU195:AY195"/>
    <mergeCell ref="AZ195:BD195"/>
    <mergeCell ref="BE195:BI195"/>
    <mergeCell ref="A197:C197"/>
    <mergeCell ref="D197:P197"/>
    <mergeCell ref="Q197:U197"/>
    <mergeCell ref="V197:AE197"/>
    <mergeCell ref="AF197:AJ197"/>
    <mergeCell ref="AK197:AO197"/>
    <mergeCell ref="AP199:AT199"/>
    <mergeCell ref="AU199:AY199"/>
    <mergeCell ref="AZ199:BD199"/>
    <mergeCell ref="BE199:BI199"/>
    <mergeCell ref="A200:C200"/>
    <mergeCell ref="D200:P200"/>
    <mergeCell ref="Q200:U200"/>
    <mergeCell ref="V200:AE200"/>
    <mergeCell ref="AF200:AJ200"/>
    <mergeCell ref="AK200:AO200"/>
    <mergeCell ref="AP198:AT198"/>
    <mergeCell ref="AU198:AY198"/>
    <mergeCell ref="AZ198:BD198"/>
    <mergeCell ref="BE198:BI198"/>
    <mergeCell ref="A199:C199"/>
    <mergeCell ref="D199:P199"/>
    <mergeCell ref="Q199:U199"/>
    <mergeCell ref="V199:AE199"/>
    <mergeCell ref="AF199:AJ199"/>
    <mergeCell ref="AK199:AO199"/>
    <mergeCell ref="AP201:AT201"/>
    <mergeCell ref="AU201:AY201"/>
    <mergeCell ref="AZ201:BD201"/>
    <mergeCell ref="BE201:BI201"/>
    <mergeCell ref="A203:C203"/>
    <mergeCell ref="D203:P203"/>
    <mergeCell ref="Q203:U203"/>
    <mergeCell ref="V203:AE203"/>
    <mergeCell ref="AF203:AJ203"/>
    <mergeCell ref="AK203:AO203"/>
    <mergeCell ref="AP200:AT200"/>
    <mergeCell ref="AU200:AY200"/>
    <mergeCell ref="AZ200:BD200"/>
    <mergeCell ref="BE200:BI200"/>
    <mergeCell ref="A201:C201"/>
    <mergeCell ref="D201:P201"/>
    <mergeCell ref="Q201:U201"/>
    <mergeCell ref="V201:AE201"/>
    <mergeCell ref="AF201:AJ201"/>
    <mergeCell ref="AK201:AO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2:BI202"/>
    <mergeCell ref="AP203:AT203"/>
    <mergeCell ref="AU203:AY203"/>
    <mergeCell ref="BE203:BI203"/>
    <mergeCell ref="A204:C204"/>
    <mergeCell ref="D204:P204"/>
    <mergeCell ref="Q204:U204"/>
    <mergeCell ref="V204:AE204"/>
    <mergeCell ref="AF204:AJ204"/>
    <mergeCell ref="AK204:AO204"/>
    <mergeCell ref="AP206:AT206"/>
    <mergeCell ref="AU206:AY206"/>
    <mergeCell ref="AZ206:BD206"/>
    <mergeCell ref="BE206:BI206"/>
    <mergeCell ref="A207:C207"/>
    <mergeCell ref="D207:P207"/>
    <mergeCell ref="Q207:U207"/>
    <mergeCell ref="V207:AE207"/>
    <mergeCell ref="AF207:AJ207"/>
    <mergeCell ref="AK207:AO207"/>
    <mergeCell ref="AP205:AT205"/>
    <mergeCell ref="AU205:AY205"/>
    <mergeCell ref="AZ205:BD205"/>
    <mergeCell ref="BE205:BI205"/>
    <mergeCell ref="A206:C206"/>
    <mergeCell ref="D206:P206"/>
    <mergeCell ref="Q206:U206"/>
    <mergeCell ref="V206:AE206"/>
    <mergeCell ref="AF206:AJ206"/>
    <mergeCell ref="AK206:AO206"/>
    <mergeCell ref="AP208:AT208"/>
    <mergeCell ref="AU208:AY208"/>
    <mergeCell ref="AZ208:BD208"/>
    <mergeCell ref="BE208:BI208"/>
    <mergeCell ref="A209:C209"/>
    <mergeCell ref="D209:P209"/>
    <mergeCell ref="Q209:U209"/>
    <mergeCell ref="V209:AE209"/>
    <mergeCell ref="AF209:AJ209"/>
    <mergeCell ref="AK209:AO209"/>
    <mergeCell ref="AP207:AT207"/>
    <mergeCell ref="AU207:AY207"/>
    <mergeCell ref="AZ207:BD207"/>
    <mergeCell ref="BE207:BI207"/>
    <mergeCell ref="A208:C208"/>
    <mergeCell ref="D208:P208"/>
    <mergeCell ref="Q208:U208"/>
    <mergeCell ref="V208:AE208"/>
    <mergeCell ref="AF208:AJ208"/>
    <mergeCell ref="AK208:AO208"/>
    <mergeCell ref="AP210:AT210"/>
    <mergeCell ref="AU210:AY210"/>
    <mergeCell ref="AZ210:BD210"/>
    <mergeCell ref="BE210:BI210"/>
    <mergeCell ref="A211:C211"/>
    <mergeCell ref="D211:P211"/>
    <mergeCell ref="Q211:U211"/>
    <mergeCell ref="V211:AE211"/>
    <mergeCell ref="AF211:AJ211"/>
    <mergeCell ref="AK211:AO211"/>
    <mergeCell ref="AP209:AT209"/>
    <mergeCell ref="AU209:AY209"/>
    <mergeCell ref="AZ209:BD209"/>
    <mergeCell ref="BE209:BI209"/>
    <mergeCell ref="A210:C210"/>
    <mergeCell ref="D210:P210"/>
    <mergeCell ref="Q210:U210"/>
    <mergeCell ref="V210:AE210"/>
    <mergeCell ref="AF210:AJ210"/>
    <mergeCell ref="AK210:AO210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P211:AT211"/>
    <mergeCell ref="AU211:AY211"/>
    <mergeCell ref="AZ211:BD211"/>
    <mergeCell ref="BE211:BI211"/>
    <mergeCell ref="A212:C212"/>
    <mergeCell ref="D212:P212"/>
    <mergeCell ref="Q212:U212"/>
    <mergeCell ref="V212:AE212"/>
    <mergeCell ref="AF212:AJ212"/>
    <mergeCell ref="AK212:AO212"/>
    <mergeCell ref="AP214:AT214"/>
    <mergeCell ref="AU214:AY214"/>
    <mergeCell ref="AZ214:BD214"/>
    <mergeCell ref="BE214:BI214"/>
    <mergeCell ref="A215:C215"/>
    <mergeCell ref="D215:P215"/>
    <mergeCell ref="Q215:U215"/>
    <mergeCell ref="V215:AE215"/>
    <mergeCell ref="AF215:AJ215"/>
    <mergeCell ref="AK215:AO215"/>
    <mergeCell ref="AP213:AT213"/>
    <mergeCell ref="AU213:AY213"/>
    <mergeCell ref="AZ213:BD213"/>
    <mergeCell ref="BE213:BI213"/>
    <mergeCell ref="A214:C214"/>
    <mergeCell ref="D214:P214"/>
    <mergeCell ref="Q214:U214"/>
    <mergeCell ref="V214:AE214"/>
    <mergeCell ref="AF214:AJ214"/>
    <mergeCell ref="AK214:AO214"/>
    <mergeCell ref="AP216:AT216"/>
    <mergeCell ref="AU216:AY216"/>
    <mergeCell ref="AZ216:BD216"/>
    <mergeCell ref="BE216:BI216"/>
    <mergeCell ref="A217:C217"/>
    <mergeCell ref="D217:P217"/>
    <mergeCell ref="Q217:U217"/>
    <mergeCell ref="V217:AE217"/>
    <mergeCell ref="AF217:AJ217"/>
    <mergeCell ref="AK217:AO217"/>
    <mergeCell ref="AP215:AT215"/>
    <mergeCell ref="AU215:AY215"/>
    <mergeCell ref="AZ215:BD215"/>
    <mergeCell ref="BE215:BI215"/>
    <mergeCell ref="A216:C216"/>
    <mergeCell ref="D216:P216"/>
    <mergeCell ref="Q216:U216"/>
    <mergeCell ref="V216:AE216"/>
    <mergeCell ref="AF216:AJ216"/>
    <mergeCell ref="AK216:AO216"/>
    <mergeCell ref="AP218:AT218"/>
    <mergeCell ref="AU218:AY218"/>
    <mergeCell ref="AZ218:BD218"/>
    <mergeCell ref="BE218:BI218"/>
    <mergeCell ref="A219:C219"/>
    <mergeCell ref="D219:P219"/>
    <mergeCell ref="Q219:U219"/>
    <mergeCell ref="V219:AE219"/>
    <mergeCell ref="AF219:AJ219"/>
    <mergeCell ref="AK219:AO219"/>
    <mergeCell ref="AP217:AT217"/>
    <mergeCell ref="AU217:AY217"/>
    <mergeCell ref="AZ217:BD217"/>
    <mergeCell ref="BE217:BI217"/>
    <mergeCell ref="A218:C218"/>
    <mergeCell ref="D218:P218"/>
    <mergeCell ref="Q218:U218"/>
    <mergeCell ref="V218:AE218"/>
    <mergeCell ref="AF218:AJ218"/>
    <mergeCell ref="AK218:AO218"/>
    <mergeCell ref="AP220:AT220"/>
    <mergeCell ref="AU220:AY220"/>
    <mergeCell ref="AZ220:BD220"/>
    <mergeCell ref="BE220:BI220"/>
    <mergeCell ref="A221:C221"/>
    <mergeCell ref="D221:P221"/>
    <mergeCell ref="Q221:U221"/>
    <mergeCell ref="V221:AE221"/>
    <mergeCell ref="AF221:AJ221"/>
    <mergeCell ref="AK221:AO221"/>
    <mergeCell ref="AP219:AT219"/>
    <mergeCell ref="AU219:AY219"/>
    <mergeCell ref="AZ219:BD219"/>
    <mergeCell ref="BE219:BI219"/>
    <mergeCell ref="A220:C220"/>
    <mergeCell ref="D220:P220"/>
    <mergeCell ref="Q220:U220"/>
    <mergeCell ref="V220:AE220"/>
    <mergeCell ref="AF220:AJ220"/>
    <mergeCell ref="AK220:AO220"/>
    <mergeCell ref="AP222:AT222"/>
    <mergeCell ref="AU222:AY222"/>
    <mergeCell ref="AZ222:BD222"/>
    <mergeCell ref="BE222:BI222"/>
    <mergeCell ref="A223:C223"/>
    <mergeCell ref="D223:P223"/>
    <mergeCell ref="Q223:U223"/>
    <mergeCell ref="V223:AE223"/>
    <mergeCell ref="AF223:AJ223"/>
    <mergeCell ref="AK223:AO223"/>
    <mergeCell ref="AP221:AT221"/>
    <mergeCell ref="AU221:AY221"/>
    <mergeCell ref="AZ221:BD221"/>
    <mergeCell ref="BE221:BI221"/>
    <mergeCell ref="A222:C222"/>
    <mergeCell ref="D222:P222"/>
    <mergeCell ref="Q222:U222"/>
    <mergeCell ref="V222:AE222"/>
    <mergeCell ref="AF222:AJ222"/>
    <mergeCell ref="AK222:AO222"/>
    <mergeCell ref="AP224:AT224"/>
    <mergeCell ref="AU224:AY224"/>
    <mergeCell ref="AZ224:BD224"/>
    <mergeCell ref="BE224:BI224"/>
    <mergeCell ref="A225:C225"/>
    <mergeCell ref="D225:P225"/>
    <mergeCell ref="Q225:U225"/>
    <mergeCell ref="V225:AE225"/>
    <mergeCell ref="AF225:AJ225"/>
    <mergeCell ref="AK225:AO225"/>
    <mergeCell ref="AP223:AT223"/>
    <mergeCell ref="AU223:AY223"/>
    <mergeCell ref="AZ223:BD223"/>
    <mergeCell ref="BE223:BI223"/>
    <mergeCell ref="A224:C224"/>
    <mergeCell ref="D224:P224"/>
    <mergeCell ref="Q224:U224"/>
    <mergeCell ref="V224:AE224"/>
    <mergeCell ref="AF224:AJ224"/>
    <mergeCell ref="AK224:AO224"/>
    <mergeCell ref="A234:T234"/>
    <mergeCell ref="U234:Y234"/>
    <mergeCell ref="Z234:AD234"/>
    <mergeCell ref="AE234:AI234"/>
    <mergeCell ref="AJ234:AN234"/>
    <mergeCell ref="AO234:AS234"/>
    <mergeCell ref="AP225:AT225"/>
    <mergeCell ref="AU225:AY225"/>
    <mergeCell ref="AZ225:BD225"/>
    <mergeCell ref="BE225:BI225"/>
    <mergeCell ref="AT233:AX233"/>
    <mergeCell ref="AY233:BC233"/>
    <mergeCell ref="BD233:BH233"/>
    <mergeCell ref="BI233:BM233"/>
    <mergeCell ref="BN233:BR233"/>
    <mergeCell ref="AT231:AX231"/>
    <mergeCell ref="AY231:BC231"/>
    <mergeCell ref="BD231:BH231"/>
    <mergeCell ref="BI231:BM231"/>
    <mergeCell ref="BN231:BR231"/>
    <mergeCell ref="A231:T231"/>
    <mergeCell ref="U231:Y231"/>
    <mergeCell ref="Z231:AD231"/>
    <mergeCell ref="AE231:AI231"/>
    <mergeCell ref="AJ231:AN231"/>
    <mergeCell ref="AO231:AS231"/>
    <mergeCell ref="AO230:AS230"/>
    <mergeCell ref="AT230:AX230"/>
    <mergeCell ref="AY230:BC230"/>
    <mergeCell ref="BD230:BH230"/>
    <mergeCell ref="BI230:BM230"/>
    <mergeCell ref="BN230:BR230"/>
    <mergeCell ref="BD236:BH236"/>
    <mergeCell ref="BI236:BM236"/>
    <mergeCell ref="BN236:BR236"/>
    <mergeCell ref="A237:T237"/>
    <mergeCell ref="U237:Y237"/>
    <mergeCell ref="Z237:AD237"/>
    <mergeCell ref="AE237:AI237"/>
    <mergeCell ref="AJ237:AN237"/>
    <mergeCell ref="AO237:AS237"/>
    <mergeCell ref="AT237:AX237"/>
    <mergeCell ref="BI235:BM235"/>
    <mergeCell ref="BN235:BR235"/>
    <mergeCell ref="A236:T236"/>
    <mergeCell ref="U236:Y236"/>
    <mergeCell ref="Z236:AD236"/>
    <mergeCell ref="AE236:AI236"/>
    <mergeCell ref="AJ236:AN236"/>
    <mergeCell ref="AO236:AS236"/>
    <mergeCell ref="AT236:AX236"/>
    <mergeCell ref="AY236:BC236"/>
    <mergeCell ref="AO240:AS240"/>
    <mergeCell ref="AT240:AX240"/>
    <mergeCell ref="AY240:BC240"/>
    <mergeCell ref="BD240:BH240"/>
    <mergeCell ref="BI240:BM240"/>
    <mergeCell ref="BN240:BR240"/>
    <mergeCell ref="AT238:AX238"/>
    <mergeCell ref="AY238:BC238"/>
    <mergeCell ref="BD238:BH238"/>
    <mergeCell ref="BI238:BM238"/>
    <mergeCell ref="BN238:BR238"/>
    <mergeCell ref="A240:T240"/>
    <mergeCell ref="U240:Y240"/>
    <mergeCell ref="Z240:AD240"/>
    <mergeCell ref="AE240:AI240"/>
    <mergeCell ref="AJ240:AN240"/>
    <mergeCell ref="AY237:BC237"/>
    <mergeCell ref="BD237:BH237"/>
    <mergeCell ref="BI237:BM237"/>
    <mergeCell ref="BN237:BR237"/>
    <mergeCell ref="A238:T238"/>
    <mergeCell ref="U238:Y238"/>
    <mergeCell ref="Z238:AD238"/>
    <mergeCell ref="AE238:AI238"/>
    <mergeCell ref="AJ238:AN238"/>
    <mergeCell ref="AO238:AS238"/>
    <mergeCell ref="A239:T239"/>
    <mergeCell ref="U239:Y239"/>
    <mergeCell ref="Z239:AD239"/>
    <mergeCell ref="AE239:AI239"/>
    <mergeCell ref="AJ239:AN239"/>
    <mergeCell ref="AO239:AS239"/>
    <mergeCell ref="AO243:AS243"/>
    <mergeCell ref="AT243:AX243"/>
    <mergeCell ref="AY243:BC243"/>
    <mergeCell ref="BD243:BH243"/>
    <mergeCell ref="BI243:BM243"/>
    <mergeCell ref="BN243:BR243"/>
    <mergeCell ref="AT242:AX242"/>
    <mergeCell ref="AY242:BC242"/>
    <mergeCell ref="BD242:BH242"/>
    <mergeCell ref="BI242:BM242"/>
    <mergeCell ref="BN242:BR242"/>
    <mergeCell ref="A243:T243"/>
    <mergeCell ref="U243:Y243"/>
    <mergeCell ref="Z243:AD243"/>
    <mergeCell ref="AE243:AI243"/>
    <mergeCell ref="AJ243:AN243"/>
    <mergeCell ref="A242:T242"/>
    <mergeCell ref="U242:Y242"/>
    <mergeCell ref="Z242:AD242"/>
    <mergeCell ref="AE242:AI242"/>
    <mergeCell ref="AJ242:AN242"/>
    <mergeCell ref="AO242:AS242"/>
    <mergeCell ref="BJ253:BL253"/>
    <mergeCell ref="A254:C254"/>
    <mergeCell ref="D254:V254"/>
    <mergeCell ref="W254:Y254"/>
    <mergeCell ref="Z254:AB254"/>
    <mergeCell ref="AC254:AE254"/>
    <mergeCell ref="AF254:AH254"/>
    <mergeCell ref="AI254:AK254"/>
    <mergeCell ref="AL254:AN254"/>
    <mergeCell ref="AO254:AQ254"/>
    <mergeCell ref="AR253:AT253"/>
    <mergeCell ref="AU253:AW253"/>
    <mergeCell ref="AX253:AZ253"/>
    <mergeCell ref="BA253:BC253"/>
    <mergeCell ref="BD253:BF253"/>
    <mergeCell ref="BG253:BI253"/>
    <mergeCell ref="A253:C253"/>
    <mergeCell ref="D253:V253"/>
    <mergeCell ref="W253:Y253"/>
    <mergeCell ref="Z253:AB253"/>
    <mergeCell ref="AC253:AE253"/>
    <mergeCell ref="BJ255:BL255"/>
    <mergeCell ref="A256:C256"/>
    <mergeCell ref="D256:V256"/>
    <mergeCell ref="W256:Y256"/>
    <mergeCell ref="Z256:AB256"/>
    <mergeCell ref="AC256:AE256"/>
    <mergeCell ref="AF256:AH256"/>
    <mergeCell ref="AI256:AK256"/>
    <mergeCell ref="AL256:AN256"/>
    <mergeCell ref="AO256:AQ256"/>
    <mergeCell ref="AR255:AT255"/>
    <mergeCell ref="AU255:AW255"/>
    <mergeCell ref="AX255:AZ255"/>
    <mergeCell ref="BA255:BC255"/>
    <mergeCell ref="BD255:BF255"/>
    <mergeCell ref="BG255:BI255"/>
    <mergeCell ref="BJ254:BL254"/>
    <mergeCell ref="A255:C255"/>
    <mergeCell ref="D255:V255"/>
    <mergeCell ref="W255:Y255"/>
    <mergeCell ref="Z255:AB255"/>
    <mergeCell ref="AC255:AE255"/>
    <mergeCell ref="AF255:AH255"/>
    <mergeCell ref="AI255:AK255"/>
    <mergeCell ref="AL255:AN255"/>
    <mergeCell ref="AO255:AQ255"/>
    <mergeCell ref="AR254:AT254"/>
    <mergeCell ref="AU254:AW254"/>
    <mergeCell ref="AX254:AZ254"/>
    <mergeCell ref="BA254:BC254"/>
    <mergeCell ref="BD254:BF254"/>
    <mergeCell ref="BG254:BI254"/>
    <mergeCell ref="BJ257:BL257"/>
    <mergeCell ref="AR257:AT257"/>
    <mergeCell ref="AU257:AW257"/>
    <mergeCell ref="AX257:AZ257"/>
    <mergeCell ref="BA257:BC257"/>
    <mergeCell ref="BD257:BF257"/>
    <mergeCell ref="BG257:BI257"/>
    <mergeCell ref="BJ256:BL256"/>
    <mergeCell ref="A257:C257"/>
    <mergeCell ref="D257:V257"/>
    <mergeCell ref="W257:Y257"/>
    <mergeCell ref="Z257:AB257"/>
    <mergeCell ref="AC257:AE257"/>
    <mergeCell ref="AF257:AH257"/>
    <mergeCell ref="AI257:AK257"/>
    <mergeCell ref="AL257:AN257"/>
    <mergeCell ref="AO257:AQ257"/>
    <mergeCell ref="AR256:AT256"/>
    <mergeCell ref="AU256:AW256"/>
    <mergeCell ref="AX256:AZ256"/>
    <mergeCell ref="BA256:BC256"/>
    <mergeCell ref="BD256:BF256"/>
    <mergeCell ref="BG256:BI256"/>
    <mergeCell ref="A277:F277"/>
    <mergeCell ref="G277:S277"/>
    <mergeCell ref="T277:Z277"/>
    <mergeCell ref="AA277:AE277"/>
    <mergeCell ref="AF277:AJ277"/>
    <mergeCell ref="BE268:BI268"/>
    <mergeCell ref="BJ268:BN268"/>
    <mergeCell ref="BO268:BS268"/>
    <mergeCell ref="A268:F268"/>
    <mergeCell ref="G268:S268"/>
    <mergeCell ref="T268:Z268"/>
    <mergeCell ref="AA268:AE268"/>
    <mergeCell ref="AF268:AJ268"/>
    <mergeCell ref="AK268:AO268"/>
    <mergeCell ref="AP268:AT268"/>
    <mergeCell ref="AU268:AY268"/>
    <mergeCell ref="AZ268:BD268"/>
    <mergeCell ref="AU274:AY274"/>
    <mergeCell ref="AZ274:BD274"/>
    <mergeCell ref="AP273:AT273"/>
    <mergeCell ref="AU273:AY273"/>
    <mergeCell ref="AZ273:BD273"/>
    <mergeCell ref="A274:F274"/>
    <mergeCell ref="G274:S274"/>
    <mergeCell ref="T274:Z274"/>
    <mergeCell ref="AA274:AE274"/>
    <mergeCell ref="AF274:AJ274"/>
    <mergeCell ref="AK274:AO274"/>
    <mergeCell ref="AP274:AT274"/>
    <mergeCell ref="A270:BL270"/>
    <mergeCell ref="A271:BD271"/>
    <mergeCell ref="A272:F273"/>
    <mergeCell ref="BP287:BS287"/>
    <mergeCell ref="A288:M288"/>
    <mergeCell ref="N288:U288"/>
    <mergeCell ref="V288:Z288"/>
    <mergeCell ref="AA288:AE288"/>
    <mergeCell ref="AF288:AI288"/>
    <mergeCell ref="AJ288:AN288"/>
    <mergeCell ref="AO288:AR288"/>
    <mergeCell ref="AS288:AW288"/>
    <mergeCell ref="A287:M287"/>
    <mergeCell ref="N287:U287"/>
    <mergeCell ref="V287:Z287"/>
    <mergeCell ref="AA287:AE287"/>
    <mergeCell ref="AF287:AI287"/>
    <mergeCell ref="AJ287:AN287"/>
    <mergeCell ref="AO287:AR287"/>
    <mergeCell ref="BB304:BF304"/>
    <mergeCell ref="BG304:BL304"/>
    <mergeCell ref="T304:Y304"/>
    <mergeCell ref="Z304:AD304"/>
    <mergeCell ref="AE304:AJ304"/>
    <mergeCell ref="AK304:AP304"/>
    <mergeCell ref="AQ304:AV304"/>
    <mergeCell ref="AW304:BA304"/>
    <mergeCell ref="A303:F303"/>
    <mergeCell ref="G303:S303"/>
    <mergeCell ref="T303:Y303"/>
    <mergeCell ref="Z303:AD303"/>
    <mergeCell ref="AE303:AJ303"/>
    <mergeCell ref="AK303:AP303"/>
    <mergeCell ref="AQ303:AV303"/>
    <mergeCell ref="AW303:BA303"/>
    <mergeCell ref="BB307:BF307"/>
    <mergeCell ref="BG307:BL307"/>
    <mergeCell ref="A308:F308"/>
    <mergeCell ref="G308:S308"/>
    <mergeCell ref="T308:Y308"/>
    <mergeCell ref="Z308:AD308"/>
    <mergeCell ref="AE308:AJ308"/>
    <mergeCell ref="AK308:AP308"/>
    <mergeCell ref="AQ308:AV308"/>
    <mergeCell ref="AW308:BA308"/>
    <mergeCell ref="T307:Y307"/>
    <mergeCell ref="Z307:AD307"/>
    <mergeCell ref="AE307:AJ307"/>
    <mergeCell ref="AK307:AP307"/>
    <mergeCell ref="AQ307:AV307"/>
    <mergeCell ref="AW307:BA307"/>
    <mergeCell ref="BB305:BF305"/>
    <mergeCell ref="BG305:BL305"/>
    <mergeCell ref="A306:F306"/>
    <mergeCell ref="G306:S306"/>
    <mergeCell ref="T306:Y306"/>
    <mergeCell ref="Z306:AD306"/>
    <mergeCell ref="AE306:AJ306"/>
    <mergeCell ref="AK306:AP306"/>
    <mergeCell ref="AQ306:AV306"/>
    <mergeCell ref="AW306:BA306"/>
    <mergeCell ref="BB308:BF308"/>
    <mergeCell ref="BG308:BL308"/>
    <mergeCell ref="BB312:BF312"/>
    <mergeCell ref="BG312:BL312"/>
    <mergeCell ref="BB310:BF310"/>
    <mergeCell ref="BG310:BL310"/>
    <mergeCell ref="A312:F312"/>
    <mergeCell ref="G312:S312"/>
    <mergeCell ref="T312:Y312"/>
    <mergeCell ref="Z312:AD312"/>
    <mergeCell ref="AE312:AJ312"/>
    <mergeCell ref="AK312:AP312"/>
    <mergeCell ref="AQ312:AV312"/>
    <mergeCell ref="AW312:BA312"/>
    <mergeCell ref="BB309:BF309"/>
    <mergeCell ref="BG309:BL309"/>
    <mergeCell ref="A310:F310"/>
    <mergeCell ref="G310:S310"/>
    <mergeCell ref="T310:Y310"/>
    <mergeCell ref="Z310:AD310"/>
    <mergeCell ref="AE310:AJ310"/>
    <mergeCell ref="AK310:AP310"/>
    <mergeCell ref="AQ310:AV310"/>
    <mergeCell ref="AW310:BA310"/>
    <mergeCell ref="A309:F309"/>
    <mergeCell ref="G309:S309"/>
    <mergeCell ref="T309:Y309"/>
    <mergeCell ref="Z309:AD309"/>
    <mergeCell ref="AE309:AJ309"/>
    <mergeCell ref="AK309:AP309"/>
    <mergeCell ref="AQ309:AV309"/>
    <mergeCell ref="AW309:BA309"/>
    <mergeCell ref="A311:F311"/>
    <mergeCell ref="G311:S311"/>
    <mergeCell ref="A322:F322"/>
    <mergeCell ref="G322:P322"/>
    <mergeCell ref="Q322:U322"/>
    <mergeCell ref="V322:Y322"/>
    <mergeCell ref="Z322:AD322"/>
    <mergeCell ref="AE322:AI322"/>
    <mergeCell ref="AJ322:AN322"/>
    <mergeCell ref="AO322:AS322"/>
    <mergeCell ref="AJ324:AN324"/>
    <mergeCell ref="AO324:AS324"/>
    <mergeCell ref="AT324:AW324"/>
    <mergeCell ref="AX324:BB324"/>
    <mergeCell ref="BC324:BG324"/>
    <mergeCell ref="BH324:BL324"/>
    <mergeCell ref="A324:F324"/>
    <mergeCell ref="G324:P324"/>
    <mergeCell ref="Q324:U324"/>
    <mergeCell ref="V324:Y324"/>
    <mergeCell ref="Z324:AD324"/>
    <mergeCell ref="AE324:AI324"/>
    <mergeCell ref="AJ323:AN323"/>
    <mergeCell ref="AO323:AS323"/>
    <mergeCell ref="AT323:AW323"/>
    <mergeCell ref="AX323:BB323"/>
    <mergeCell ref="BC323:BG323"/>
    <mergeCell ref="BH323:BL323"/>
    <mergeCell ref="AJ326:AN326"/>
    <mergeCell ref="AO326:AS326"/>
    <mergeCell ref="AT326:AW326"/>
    <mergeCell ref="AX326:BB326"/>
    <mergeCell ref="BC326:BG326"/>
    <mergeCell ref="BH326:BL326"/>
    <mergeCell ref="A326:F326"/>
    <mergeCell ref="G326:P326"/>
    <mergeCell ref="Q326:U326"/>
    <mergeCell ref="V326:Y326"/>
    <mergeCell ref="Z326:AD326"/>
    <mergeCell ref="AE326:AI326"/>
    <mergeCell ref="AJ325:AN325"/>
    <mergeCell ref="AO325:AS325"/>
    <mergeCell ref="AT325:AW325"/>
    <mergeCell ref="AX325:BB325"/>
    <mergeCell ref="BC325:BG325"/>
    <mergeCell ref="BH325:BL325"/>
    <mergeCell ref="A325:F325"/>
    <mergeCell ref="G325:P325"/>
    <mergeCell ref="Q325:U325"/>
    <mergeCell ref="V325:Y325"/>
    <mergeCell ref="Z325:AD325"/>
    <mergeCell ref="AE325:AI325"/>
    <mergeCell ref="AJ328:AN328"/>
    <mergeCell ref="AO328:AS328"/>
    <mergeCell ref="AT328:AW328"/>
    <mergeCell ref="AX328:BB328"/>
    <mergeCell ref="BC328:BG328"/>
    <mergeCell ref="BH328:BL328"/>
    <mergeCell ref="A328:F328"/>
    <mergeCell ref="G328:P328"/>
    <mergeCell ref="Q328:U328"/>
    <mergeCell ref="V328:Y328"/>
    <mergeCell ref="Z328:AD328"/>
    <mergeCell ref="AE328:AI328"/>
    <mergeCell ref="AJ327:AN327"/>
    <mergeCell ref="AO327:AS327"/>
    <mergeCell ref="AT327:AW327"/>
    <mergeCell ref="AX327:BB327"/>
    <mergeCell ref="BC327:BG327"/>
    <mergeCell ref="BH327:BL327"/>
    <mergeCell ref="A327:F327"/>
    <mergeCell ref="G327:P327"/>
    <mergeCell ref="Q327:U327"/>
    <mergeCell ref="V327:Y327"/>
    <mergeCell ref="Z327:AD327"/>
    <mergeCell ref="AE327:AI327"/>
    <mergeCell ref="AJ330:AN330"/>
    <mergeCell ref="AO330:AS330"/>
    <mergeCell ref="AT330:AW330"/>
    <mergeCell ref="AX330:BB330"/>
    <mergeCell ref="BC330:BG330"/>
    <mergeCell ref="BH330:BL330"/>
    <mergeCell ref="A330:F330"/>
    <mergeCell ref="G330:P330"/>
    <mergeCell ref="Q330:U330"/>
    <mergeCell ref="V330:Y330"/>
    <mergeCell ref="Z330:AD330"/>
    <mergeCell ref="AE330:AI330"/>
    <mergeCell ref="AJ329:AN329"/>
    <mergeCell ref="AO329:AS329"/>
    <mergeCell ref="AT329:AW329"/>
    <mergeCell ref="AX329:BB329"/>
    <mergeCell ref="BC329:BG329"/>
    <mergeCell ref="BH329:BL329"/>
    <mergeCell ref="A329:F329"/>
    <mergeCell ref="G329:P329"/>
    <mergeCell ref="Q329:U329"/>
    <mergeCell ref="V329:Y329"/>
    <mergeCell ref="Z329:AD329"/>
    <mergeCell ref="AE329:AI329"/>
    <mergeCell ref="AE340:AJ340"/>
    <mergeCell ref="AK340:AP340"/>
    <mergeCell ref="AQ340:AV340"/>
    <mergeCell ref="AW340:BD340"/>
    <mergeCell ref="BE340:BL340"/>
    <mergeCell ref="A341:F341"/>
    <mergeCell ref="G341:S341"/>
    <mergeCell ref="T341:Y341"/>
    <mergeCell ref="Z341:AD341"/>
    <mergeCell ref="AE341:AJ341"/>
    <mergeCell ref="AJ331:AN331"/>
    <mergeCell ref="AO331:AS331"/>
    <mergeCell ref="AT331:AW331"/>
    <mergeCell ref="AX331:BB331"/>
    <mergeCell ref="BC331:BG331"/>
    <mergeCell ref="BH331:BL331"/>
    <mergeCell ref="A331:F331"/>
    <mergeCell ref="G331:P331"/>
    <mergeCell ref="Q331:U331"/>
    <mergeCell ref="V331:Y331"/>
    <mergeCell ref="Z331:AD331"/>
    <mergeCell ref="AE331:AI331"/>
    <mergeCell ref="A340:F340"/>
    <mergeCell ref="G340:S340"/>
    <mergeCell ref="T340:Y340"/>
    <mergeCell ref="Z340:AD340"/>
    <mergeCell ref="AQ338:AV338"/>
    <mergeCell ref="AW338:BD338"/>
    <mergeCell ref="BE338:BL338"/>
    <mergeCell ref="A339:F339"/>
    <mergeCell ref="G339:S339"/>
    <mergeCell ref="T339:Y339"/>
    <mergeCell ref="AE344:AJ344"/>
    <mergeCell ref="AK344:AP344"/>
    <mergeCell ref="AQ344:AV344"/>
    <mergeCell ref="AW344:BD344"/>
    <mergeCell ref="AQ342:AV342"/>
    <mergeCell ref="AW342:BD342"/>
    <mergeCell ref="BE342:BL342"/>
    <mergeCell ref="A343:F343"/>
    <mergeCell ref="G343:S343"/>
    <mergeCell ref="T343:Y343"/>
    <mergeCell ref="Z343:AD343"/>
    <mergeCell ref="AE343:AJ343"/>
    <mergeCell ref="AK343:AP343"/>
    <mergeCell ref="AQ343:AV343"/>
    <mergeCell ref="AK341:AP341"/>
    <mergeCell ref="AQ341:AV341"/>
    <mergeCell ref="AW341:BD341"/>
    <mergeCell ref="BE341:BL341"/>
    <mergeCell ref="A342:F342"/>
    <mergeCell ref="G342:S342"/>
    <mergeCell ref="T342:Y342"/>
    <mergeCell ref="Z342:AD342"/>
    <mergeCell ref="AE342:AJ342"/>
    <mergeCell ref="AK342:AP342"/>
    <mergeCell ref="BE349:BL349"/>
    <mergeCell ref="AW347:BD347"/>
    <mergeCell ref="BE347:BL347"/>
    <mergeCell ref="A349:F349"/>
    <mergeCell ref="G349:S349"/>
    <mergeCell ref="T349:Y349"/>
    <mergeCell ref="Z349:AD349"/>
    <mergeCell ref="AE349:AJ349"/>
    <mergeCell ref="AK349:AP349"/>
    <mergeCell ref="AQ349:AV349"/>
    <mergeCell ref="AW349:BD349"/>
    <mergeCell ref="AQ346:AV346"/>
    <mergeCell ref="AW346:BD346"/>
    <mergeCell ref="BE346:BL346"/>
    <mergeCell ref="A347:F347"/>
    <mergeCell ref="G347:S347"/>
    <mergeCell ref="T347:Y347"/>
    <mergeCell ref="Z347:AD347"/>
    <mergeCell ref="AE347:AJ347"/>
    <mergeCell ref="AK347:AP347"/>
    <mergeCell ref="AQ347:AV347"/>
    <mergeCell ref="A346:F346"/>
    <mergeCell ref="G346:S346"/>
    <mergeCell ref="T346:Y346"/>
    <mergeCell ref="Z346:AD346"/>
    <mergeCell ref="AE346:AJ346"/>
    <mergeCell ref="AK346:AP346"/>
    <mergeCell ref="AF158:AJ158"/>
    <mergeCell ref="AK158:AN158"/>
    <mergeCell ref="AP158:AT158"/>
    <mergeCell ref="AU158:AY158"/>
    <mergeCell ref="AZ158:BD158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N159"/>
    <mergeCell ref="AP159:AT159"/>
    <mergeCell ref="AU159:AY159"/>
    <mergeCell ref="AZ159:BD159"/>
    <mergeCell ref="BE159:BI159"/>
    <mergeCell ref="BJ159:BN159"/>
    <mergeCell ref="BO159:BS159"/>
    <mergeCell ref="BT159:BX159"/>
    <mergeCell ref="T311:Y311"/>
    <mergeCell ref="Z311:AC311"/>
    <mergeCell ref="AE311:AJ311"/>
    <mergeCell ref="AK311:AP311"/>
    <mergeCell ref="AQ311:AV311"/>
    <mergeCell ref="AW311:BA311"/>
    <mergeCell ref="BB311:BF311"/>
    <mergeCell ref="A348:F348"/>
    <mergeCell ref="G348:S348"/>
    <mergeCell ref="T348:Y348"/>
    <mergeCell ref="Z348:AC348"/>
    <mergeCell ref="AE348:AJ348"/>
    <mergeCell ref="AK348:AP348"/>
    <mergeCell ref="AQ348:AV348"/>
    <mergeCell ref="AW348:BD348"/>
    <mergeCell ref="BE348:BL348"/>
    <mergeCell ref="BE344:BL344"/>
    <mergeCell ref="A345:F345"/>
    <mergeCell ref="G345:S345"/>
    <mergeCell ref="T345:Y345"/>
    <mergeCell ref="Z345:AD345"/>
    <mergeCell ref="AE345:AJ345"/>
    <mergeCell ref="AK345:AP345"/>
    <mergeCell ref="AQ345:AV345"/>
    <mergeCell ref="AW345:BD345"/>
    <mergeCell ref="BE345:BL345"/>
    <mergeCell ref="AW343:BD343"/>
    <mergeCell ref="BE343:BL343"/>
    <mergeCell ref="A344:F344"/>
    <mergeCell ref="G344:S344"/>
    <mergeCell ref="T344:Y344"/>
    <mergeCell ref="Z344:AD344"/>
  </mergeCells>
  <conditionalFormatting sqref="A116 A252 A129">
    <cfRule type="cellIs" dxfId="162" priority="173" stopIfTrue="1" operator="equal">
      <formula>A115</formula>
    </cfRule>
  </conditionalFormatting>
  <conditionalFormatting sqref="A143:C143 A189:C189">
    <cfRule type="cellIs" dxfId="161" priority="174" stopIfTrue="1" operator="equal">
      <formula>A142</formula>
    </cfRule>
    <cfRule type="cellIs" dxfId="160" priority="175" stopIfTrue="1" operator="equal">
      <formula>0</formula>
    </cfRule>
  </conditionalFormatting>
  <conditionalFormatting sqref="A117">
    <cfRule type="cellIs" dxfId="159" priority="172" stopIfTrue="1" operator="equal">
      <formula>A116</formula>
    </cfRule>
  </conditionalFormatting>
  <conditionalFormatting sqref="A118">
    <cfRule type="cellIs" dxfId="158" priority="171" stopIfTrue="1" operator="equal">
      <formula>A117</formula>
    </cfRule>
  </conditionalFormatting>
  <conditionalFormatting sqref="A119">
    <cfRule type="cellIs" dxfId="157" priority="170" stopIfTrue="1" operator="equal">
      <formula>A118</formula>
    </cfRule>
  </conditionalFormatting>
  <conditionalFormatting sqref="A120">
    <cfRule type="cellIs" dxfId="156" priority="169" stopIfTrue="1" operator="equal">
      <formula>A119</formula>
    </cfRule>
  </conditionalFormatting>
  <conditionalFormatting sqref="A121">
    <cfRule type="cellIs" dxfId="155" priority="168" stopIfTrue="1" operator="equal">
      <formula>A120</formula>
    </cfRule>
  </conditionalFormatting>
  <conditionalFormatting sqref="A135">
    <cfRule type="cellIs" dxfId="154" priority="291" stopIfTrue="1" operator="equal">
      <formula>A129</formula>
    </cfRule>
  </conditionalFormatting>
  <conditionalFormatting sqref="A130">
    <cfRule type="cellIs" dxfId="153" priority="166" stopIfTrue="1" operator="equal">
      <formula>A129</formula>
    </cfRule>
  </conditionalFormatting>
  <conditionalFormatting sqref="A131">
    <cfRule type="cellIs" dxfId="152" priority="165" stopIfTrue="1" operator="equal">
      <formula>A130</formula>
    </cfRule>
  </conditionalFormatting>
  <conditionalFormatting sqref="A132">
    <cfRule type="cellIs" dxfId="151" priority="164" stopIfTrue="1" operator="equal">
      <formula>A131</formula>
    </cfRule>
  </conditionalFormatting>
  <conditionalFormatting sqref="A133">
    <cfRule type="cellIs" dxfId="150" priority="163" stopIfTrue="1" operator="equal">
      <formula>A132</formula>
    </cfRule>
  </conditionalFormatting>
  <conditionalFormatting sqref="A134">
    <cfRule type="cellIs" dxfId="149" priority="162" stopIfTrue="1" operator="equal">
      <formula>A133</formula>
    </cfRule>
  </conditionalFormatting>
  <conditionalFormatting sqref="A253">
    <cfRule type="cellIs" dxfId="148" priority="20" stopIfTrue="1" operator="equal">
      <formula>A252</formula>
    </cfRule>
  </conditionalFormatting>
  <conditionalFormatting sqref="A144:C144">
    <cfRule type="cellIs" dxfId="147" priority="159" stopIfTrue="1" operator="equal">
      <formula>A143</formula>
    </cfRule>
    <cfRule type="cellIs" dxfId="146" priority="160" stopIfTrue="1" operator="equal">
      <formula>0</formula>
    </cfRule>
  </conditionalFormatting>
  <conditionalFormatting sqref="A145:C145">
    <cfRule type="cellIs" dxfId="145" priority="157" stopIfTrue="1" operator="equal">
      <formula>A144</formula>
    </cfRule>
    <cfRule type="cellIs" dxfId="144" priority="158" stopIfTrue="1" operator="equal">
      <formula>0</formula>
    </cfRule>
  </conditionalFormatting>
  <conditionalFormatting sqref="A146:C146">
    <cfRule type="cellIs" dxfId="143" priority="155" stopIfTrue="1" operator="equal">
      <formula>A145</formula>
    </cfRule>
    <cfRule type="cellIs" dxfId="142" priority="156" stopIfTrue="1" operator="equal">
      <formula>0</formula>
    </cfRule>
  </conditionalFormatting>
  <conditionalFormatting sqref="A147:C147">
    <cfRule type="cellIs" dxfId="141" priority="153" stopIfTrue="1" operator="equal">
      <formula>A146</formula>
    </cfRule>
    <cfRule type="cellIs" dxfId="140" priority="154" stopIfTrue="1" operator="equal">
      <formula>0</formula>
    </cfRule>
  </conditionalFormatting>
  <conditionalFormatting sqref="A148:C148">
    <cfRule type="cellIs" dxfId="139" priority="151" stopIfTrue="1" operator="equal">
      <formula>A147</formula>
    </cfRule>
    <cfRule type="cellIs" dxfId="138" priority="152" stopIfTrue="1" operator="equal">
      <formula>0</formula>
    </cfRule>
  </conditionalFormatting>
  <conditionalFormatting sqref="A149:C149 A150">
    <cfRule type="cellIs" dxfId="137" priority="149" stopIfTrue="1" operator="equal">
      <formula>A148</formula>
    </cfRule>
    <cfRule type="cellIs" dxfId="136" priority="150" stopIfTrue="1" operator="equal">
      <formula>0</formula>
    </cfRule>
  </conditionalFormatting>
  <conditionalFormatting sqref="A151:C151 A157:C157 A158">
    <cfRule type="cellIs" dxfId="135" priority="147" stopIfTrue="1" operator="equal">
      <formula>A149</formula>
    </cfRule>
    <cfRule type="cellIs" dxfId="134" priority="148" stopIfTrue="1" operator="equal">
      <formula>0</formula>
    </cfRule>
  </conditionalFormatting>
  <conditionalFormatting sqref="A152:C152">
    <cfRule type="cellIs" dxfId="133" priority="145" stopIfTrue="1" operator="equal">
      <formula>A151</formula>
    </cfRule>
    <cfRule type="cellIs" dxfId="132" priority="146" stopIfTrue="1" operator="equal">
      <formula>0</formula>
    </cfRule>
  </conditionalFormatting>
  <conditionalFormatting sqref="A153:C153">
    <cfRule type="cellIs" dxfId="131" priority="143" stopIfTrue="1" operator="equal">
      <formula>A152</formula>
    </cfRule>
    <cfRule type="cellIs" dxfId="130" priority="144" stopIfTrue="1" operator="equal">
      <formula>0</formula>
    </cfRule>
  </conditionalFormatting>
  <conditionalFormatting sqref="A154:C154">
    <cfRule type="cellIs" dxfId="129" priority="141" stopIfTrue="1" operator="equal">
      <formula>A153</formula>
    </cfRule>
    <cfRule type="cellIs" dxfId="128" priority="142" stopIfTrue="1" operator="equal">
      <formula>0</formula>
    </cfRule>
  </conditionalFormatting>
  <conditionalFormatting sqref="A155:C155">
    <cfRule type="cellIs" dxfId="127" priority="139" stopIfTrue="1" operator="equal">
      <formula>A154</formula>
    </cfRule>
    <cfRule type="cellIs" dxfId="126" priority="140" stopIfTrue="1" operator="equal">
      <formula>0</formula>
    </cfRule>
  </conditionalFormatting>
  <conditionalFormatting sqref="A160:C160">
    <cfRule type="cellIs" dxfId="125" priority="135" stopIfTrue="1" operator="equal">
      <formula>A157</formula>
    </cfRule>
    <cfRule type="cellIs" dxfId="124" priority="136" stopIfTrue="1" operator="equal">
      <formula>0</formula>
    </cfRule>
  </conditionalFormatting>
  <conditionalFormatting sqref="A161:C161">
    <cfRule type="cellIs" dxfId="123" priority="133" stopIfTrue="1" operator="equal">
      <formula>A160</formula>
    </cfRule>
    <cfRule type="cellIs" dxfId="122" priority="134" stopIfTrue="1" operator="equal">
      <formula>0</formula>
    </cfRule>
  </conditionalFormatting>
  <conditionalFormatting sqref="A162:C162">
    <cfRule type="cellIs" dxfId="121" priority="131" stopIfTrue="1" operator="equal">
      <formula>A161</formula>
    </cfRule>
    <cfRule type="cellIs" dxfId="120" priority="132" stopIfTrue="1" operator="equal">
      <formula>0</formula>
    </cfRule>
  </conditionalFormatting>
  <conditionalFormatting sqref="A163:C163">
    <cfRule type="cellIs" dxfId="119" priority="129" stopIfTrue="1" operator="equal">
      <formula>A162</formula>
    </cfRule>
    <cfRule type="cellIs" dxfId="118" priority="130" stopIfTrue="1" operator="equal">
      <formula>0</formula>
    </cfRule>
  </conditionalFormatting>
  <conditionalFormatting sqref="A164:C164">
    <cfRule type="cellIs" dxfId="117" priority="127" stopIfTrue="1" operator="equal">
      <formula>A163</formula>
    </cfRule>
    <cfRule type="cellIs" dxfId="116" priority="128" stopIfTrue="1" operator="equal">
      <formula>0</formula>
    </cfRule>
  </conditionalFormatting>
  <conditionalFormatting sqref="A166:C166">
    <cfRule type="cellIs" dxfId="115" priority="125" stopIfTrue="1" operator="equal">
      <formula>A164</formula>
    </cfRule>
    <cfRule type="cellIs" dxfId="114" priority="126" stopIfTrue="1" operator="equal">
      <formula>0</formula>
    </cfRule>
  </conditionalFormatting>
  <conditionalFormatting sqref="A167:C167">
    <cfRule type="cellIs" dxfId="113" priority="123" stopIfTrue="1" operator="equal">
      <formula>A166</formula>
    </cfRule>
    <cfRule type="cellIs" dxfId="112" priority="124" stopIfTrue="1" operator="equal">
      <formula>0</formula>
    </cfRule>
  </conditionalFormatting>
  <conditionalFormatting sqref="A168:C168">
    <cfRule type="cellIs" dxfId="111" priority="121" stopIfTrue="1" operator="equal">
      <formula>A167</formula>
    </cfRule>
    <cfRule type="cellIs" dxfId="110" priority="122" stopIfTrue="1" operator="equal">
      <formula>0</formula>
    </cfRule>
  </conditionalFormatting>
  <conditionalFormatting sqref="A169:C169">
    <cfRule type="cellIs" dxfId="109" priority="119" stopIfTrue="1" operator="equal">
      <formula>A168</formula>
    </cfRule>
    <cfRule type="cellIs" dxfId="108" priority="120" stopIfTrue="1" operator="equal">
      <formula>0</formula>
    </cfRule>
  </conditionalFormatting>
  <conditionalFormatting sqref="A170:C170">
    <cfRule type="cellIs" dxfId="107" priority="117" stopIfTrue="1" operator="equal">
      <formula>A169</formula>
    </cfRule>
    <cfRule type="cellIs" dxfId="106" priority="118" stopIfTrue="1" operator="equal">
      <formula>0</formula>
    </cfRule>
  </conditionalFormatting>
  <conditionalFormatting sqref="A171:C171">
    <cfRule type="cellIs" dxfId="105" priority="115" stopIfTrue="1" operator="equal">
      <formula>A170</formula>
    </cfRule>
    <cfRule type="cellIs" dxfId="104" priority="116" stopIfTrue="1" operator="equal">
      <formula>0</formula>
    </cfRule>
  </conditionalFormatting>
  <conditionalFormatting sqref="A172:C172">
    <cfRule type="cellIs" dxfId="103" priority="113" stopIfTrue="1" operator="equal">
      <formula>A171</formula>
    </cfRule>
    <cfRule type="cellIs" dxfId="102" priority="114" stopIfTrue="1" operator="equal">
      <formula>0</formula>
    </cfRule>
  </conditionalFormatting>
  <conditionalFormatting sqref="A173:C173">
    <cfRule type="cellIs" dxfId="101" priority="111" stopIfTrue="1" operator="equal">
      <formula>A172</formula>
    </cfRule>
    <cfRule type="cellIs" dxfId="100" priority="112" stopIfTrue="1" operator="equal">
      <formula>0</formula>
    </cfRule>
  </conditionalFormatting>
  <conditionalFormatting sqref="A174:C174">
    <cfRule type="cellIs" dxfId="99" priority="109" stopIfTrue="1" operator="equal">
      <formula>A173</formula>
    </cfRule>
    <cfRule type="cellIs" dxfId="98" priority="110" stopIfTrue="1" operator="equal">
      <formula>0</formula>
    </cfRule>
  </conditionalFormatting>
  <conditionalFormatting sqref="A175:C175">
    <cfRule type="cellIs" dxfId="97" priority="107" stopIfTrue="1" operator="equal">
      <formula>A174</formula>
    </cfRule>
    <cfRule type="cellIs" dxfId="96" priority="108" stopIfTrue="1" operator="equal">
      <formula>0</formula>
    </cfRule>
  </conditionalFormatting>
  <conditionalFormatting sqref="A176:C176">
    <cfRule type="cellIs" dxfId="95" priority="105" stopIfTrue="1" operator="equal">
      <formula>A175</formula>
    </cfRule>
    <cfRule type="cellIs" dxfId="94" priority="106" stopIfTrue="1" operator="equal">
      <formula>0</formula>
    </cfRule>
  </conditionalFormatting>
  <conditionalFormatting sqref="A177:C177">
    <cfRule type="cellIs" dxfId="93" priority="103" stopIfTrue="1" operator="equal">
      <formula>A176</formula>
    </cfRule>
    <cfRule type="cellIs" dxfId="92" priority="104" stopIfTrue="1" operator="equal">
      <formula>0</formula>
    </cfRule>
  </conditionalFormatting>
  <conditionalFormatting sqref="A178:C178">
    <cfRule type="cellIs" dxfId="91" priority="101" stopIfTrue="1" operator="equal">
      <formula>A177</formula>
    </cfRule>
    <cfRule type="cellIs" dxfId="90" priority="102" stopIfTrue="1" operator="equal">
      <formula>0</formula>
    </cfRule>
  </conditionalFormatting>
  <conditionalFormatting sqref="A179:C179">
    <cfRule type="cellIs" dxfId="89" priority="99" stopIfTrue="1" operator="equal">
      <formula>A178</formula>
    </cfRule>
    <cfRule type="cellIs" dxfId="88" priority="100" stopIfTrue="1" operator="equal">
      <formula>0</formula>
    </cfRule>
  </conditionalFormatting>
  <conditionalFormatting sqref="A180:C180">
    <cfRule type="cellIs" dxfId="87" priority="97" stopIfTrue="1" operator="equal">
      <formula>A179</formula>
    </cfRule>
    <cfRule type="cellIs" dxfId="86" priority="98" stopIfTrue="1" operator="equal">
      <formula>0</formula>
    </cfRule>
  </conditionalFormatting>
  <conditionalFormatting sqref="A181:C181">
    <cfRule type="cellIs" dxfId="85" priority="95" stopIfTrue="1" operator="equal">
      <formula>A180</formula>
    </cfRule>
    <cfRule type="cellIs" dxfId="84" priority="96" stopIfTrue="1" operator="equal">
      <formula>0</formula>
    </cfRule>
  </conditionalFormatting>
  <conditionalFormatting sqref="A182:C182">
    <cfRule type="cellIs" dxfId="83" priority="93" stopIfTrue="1" operator="equal">
      <formula>A181</formula>
    </cfRule>
    <cfRule type="cellIs" dxfId="82" priority="94" stopIfTrue="1" operator="equal">
      <formula>0</formula>
    </cfRule>
  </conditionalFormatting>
  <conditionalFormatting sqref="A190:C190">
    <cfRule type="cellIs" dxfId="81" priority="89" stopIfTrue="1" operator="equal">
      <formula>A189</formula>
    </cfRule>
    <cfRule type="cellIs" dxfId="80" priority="90" stopIfTrue="1" operator="equal">
      <formula>0</formula>
    </cfRule>
  </conditionalFormatting>
  <conditionalFormatting sqref="A191:C191">
    <cfRule type="cellIs" dxfId="79" priority="87" stopIfTrue="1" operator="equal">
      <formula>A190</formula>
    </cfRule>
    <cfRule type="cellIs" dxfId="78" priority="88" stopIfTrue="1" operator="equal">
      <formula>0</formula>
    </cfRule>
  </conditionalFormatting>
  <conditionalFormatting sqref="A192:C192">
    <cfRule type="cellIs" dxfId="77" priority="85" stopIfTrue="1" operator="equal">
      <formula>A191</formula>
    </cfRule>
    <cfRule type="cellIs" dxfId="76" priority="86" stopIfTrue="1" operator="equal">
      <formula>0</formula>
    </cfRule>
  </conditionalFormatting>
  <conditionalFormatting sqref="A193:C193">
    <cfRule type="cellIs" dxfId="75" priority="83" stopIfTrue="1" operator="equal">
      <formula>A192</formula>
    </cfRule>
    <cfRule type="cellIs" dxfId="74" priority="84" stopIfTrue="1" operator="equal">
      <formula>0</formula>
    </cfRule>
  </conditionalFormatting>
  <conditionalFormatting sqref="A194:C194">
    <cfRule type="cellIs" dxfId="73" priority="81" stopIfTrue="1" operator="equal">
      <formula>A193</formula>
    </cfRule>
    <cfRule type="cellIs" dxfId="72" priority="82" stopIfTrue="1" operator="equal">
      <formula>0</formula>
    </cfRule>
  </conditionalFormatting>
  <conditionalFormatting sqref="A195:C195">
    <cfRule type="cellIs" dxfId="71" priority="79" stopIfTrue="1" operator="equal">
      <formula>A194</formula>
    </cfRule>
    <cfRule type="cellIs" dxfId="70" priority="80" stopIfTrue="1" operator="equal">
      <formula>0</formula>
    </cfRule>
  </conditionalFormatting>
  <conditionalFormatting sqref="A197:C197">
    <cfRule type="cellIs" dxfId="69" priority="77" stopIfTrue="1" operator="equal">
      <formula>A195</formula>
    </cfRule>
    <cfRule type="cellIs" dxfId="68" priority="78" stopIfTrue="1" operator="equal">
      <formula>0</formula>
    </cfRule>
  </conditionalFormatting>
  <conditionalFormatting sqref="A198:C198">
    <cfRule type="cellIs" dxfId="67" priority="75" stopIfTrue="1" operator="equal">
      <formula>A197</formula>
    </cfRule>
    <cfRule type="cellIs" dxfId="66" priority="76" stopIfTrue="1" operator="equal">
      <formula>0</formula>
    </cfRule>
  </conditionalFormatting>
  <conditionalFormatting sqref="A199:C199">
    <cfRule type="cellIs" dxfId="65" priority="73" stopIfTrue="1" operator="equal">
      <formula>A198</formula>
    </cfRule>
    <cfRule type="cellIs" dxfId="64" priority="74" stopIfTrue="1" operator="equal">
      <formula>0</formula>
    </cfRule>
  </conditionalFormatting>
  <conditionalFormatting sqref="A200:C200">
    <cfRule type="cellIs" dxfId="63" priority="71" stopIfTrue="1" operator="equal">
      <formula>A199</formula>
    </cfRule>
    <cfRule type="cellIs" dxfId="62" priority="72" stopIfTrue="1" operator="equal">
      <formula>0</formula>
    </cfRule>
  </conditionalFormatting>
  <conditionalFormatting sqref="A201:C201">
    <cfRule type="cellIs" dxfId="61" priority="69" stopIfTrue="1" operator="equal">
      <formula>A200</formula>
    </cfRule>
    <cfRule type="cellIs" dxfId="60" priority="70" stopIfTrue="1" operator="equal">
      <formula>0</formula>
    </cfRule>
  </conditionalFormatting>
  <conditionalFormatting sqref="A203:C203">
    <cfRule type="cellIs" dxfId="59" priority="67" stopIfTrue="1" operator="equal">
      <formula>A201</formula>
    </cfRule>
    <cfRule type="cellIs" dxfId="58" priority="68" stopIfTrue="1" operator="equal">
      <formula>0</formula>
    </cfRule>
  </conditionalFormatting>
  <conditionalFormatting sqref="A204:C204">
    <cfRule type="cellIs" dxfId="57" priority="65" stopIfTrue="1" operator="equal">
      <formula>A203</formula>
    </cfRule>
    <cfRule type="cellIs" dxfId="56" priority="66" stopIfTrue="1" operator="equal">
      <formula>0</formula>
    </cfRule>
  </conditionalFormatting>
  <conditionalFormatting sqref="A205:C205">
    <cfRule type="cellIs" dxfId="55" priority="63" stopIfTrue="1" operator="equal">
      <formula>A204</formula>
    </cfRule>
    <cfRule type="cellIs" dxfId="54" priority="64" stopIfTrue="1" operator="equal">
      <formula>0</formula>
    </cfRule>
  </conditionalFormatting>
  <conditionalFormatting sqref="A206:C206">
    <cfRule type="cellIs" dxfId="53" priority="61" stopIfTrue="1" operator="equal">
      <formula>A205</formula>
    </cfRule>
    <cfRule type="cellIs" dxfId="52" priority="62" stopIfTrue="1" operator="equal">
      <formula>0</formula>
    </cfRule>
  </conditionalFormatting>
  <conditionalFormatting sqref="A207:C207">
    <cfRule type="cellIs" dxfId="51" priority="59" stopIfTrue="1" operator="equal">
      <formula>A206</formula>
    </cfRule>
    <cfRule type="cellIs" dxfId="50" priority="60" stopIfTrue="1" operator="equal">
      <formula>0</formula>
    </cfRule>
  </conditionalFormatting>
  <conditionalFormatting sqref="A208:C208">
    <cfRule type="cellIs" dxfId="49" priority="57" stopIfTrue="1" operator="equal">
      <formula>A207</formula>
    </cfRule>
    <cfRule type="cellIs" dxfId="48" priority="58" stopIfTrue="1" operator="equal">
      <formula>0</formula>
    </cfRule>
  </conditionalFormatting>
  <conditionalFormatting sqref="A209:C209">
    <cfRule type="cellIs" dxfId="47" priority="55" stopIfTrue="1" operator="equal">
      <formula>A208</formula>
    </cfRule>
    <cfRule type="cellIs" dxfId="46" priority="56" stopIfTrue="1" operator="equal">
      <formula>0</formula>
    </cfRule>
  </conditionalFormatting>
  <conditionalFormatting sqref="A211:C211">
    <cfRule type="cellIs" dxfId="45" priority="51" stopIfTrue="1" operator="equal">
      <formula>A210</formula>
    </cfRule>
    <cfRule type="cellIs" dxfId="44" priority="52" stopIfTrue="1" operator="equal">
      <formula>0</formula>
    </cfRule>
  </conditionalFormatting>
  <conditionalFormatting sqref="A212:C212">
    <cfRule type="cellIs" dxfId="43" priority="49" stopIfTrue="1" operator="equal">
      <formula>A211</formula>
    </cfRule>
    <cfRule type="cellIs" dxfId="42" priority="50" stopIfTrue="1" operator="equal">
      <formula>0</formula>
    </cfRule>
  </conditionalFormatting>
  <conditionalFormatting sqref="A213:C213">
    <cfRule type="cellIs" dxfId="41" priority="47" stopIfTrue="1" operator="equal">
      <formula>A212</formula>
    </cfRule>
    <cfRule type="cellIs" dxfId="40" priority="48" stopIfTrue="1" operator="equal">
      <formula>0</formula>
    </cfRule>
  </conditionalFormatting>
  <conditionalFormatting sqref="A214:C214">
    <cfRule type="cellIs" dxfId="39" priority="45" stopIfTrue="1" operator="equal">
      <formula>A213</formula>
    </cfRule>
    <cfRule type="cellIs" dxfId="38" priority="46" stopIfTrue="1" operator="equal">
      <formula>0</formula>
    </cfRule>
  </conditionalFormatting>
  <conditionalFormatting sqref="A215:C215">
    <cfRule type="cellIs" dxfId="37" priority="43" stopIfTrue="1" operator="equal">
      <formula>A214</formula>
    </cfRule>
    <cfRule type="cellIs" dxfId="36" priority="44" stopIfTrue="1" operator="equal">
      <formula>0</formula>
    </cfRule>
  </conditionalFormatting>
  <conditionalFormatting sqref="A216:C216">
    <cfRule type="cellIs" dxfId="35" priority="41" stopIfTrue="1" operator="equal">
      <formula>A215</formula>
    </cfRule>
    <cfRule type="cellIs" dxfId="34" priority="42" stopIfTrue="1" operator="equal">
      <formula>0</formula>
    </cfRule>
  </conditionalFormatting>
  <conditionalFormatting sqref="A217:C217">
    <cfRule type="cellIs" dxfId="33" priority="39" stopIfTrue="1" operator="equal">
      <formula>A216</formula>
    </cfRule>
    <cfRule type="cellIs" dxfId="32" priority="40" stopIfTrue="1" operator="equal">
      <formula>0</formula>
    </cfRule>
  </conditionalFormatting>
  <conditionalFormatting sqref="A219:C219">
    <cfRule type="cellIs" dxfId="31" priority="35" stopIfTrue="1" operator="equal">
      <formula>A218</formula>
    </cfRule>
    <cfRule type="cellIs" dxfId="30" priority="36" stopIfTrue="1" operator="equal">
      <formula>0</formula>
    </cfRule>
  </conditionalFormatting>
  <conditionalFormatting sqref="A220:C220">
    <cfRule type="cellIs" dxfId="29" priority="33" stopIfTrue="1" operator="equal">
      <formula>A219</formula>
    </cfRule>
    <cfRule type="cellIs" dxfId="28" priority="34" stopIfTrue="1" operator="equal">
      <formula>0</formula>
    </cfRule>
  </conditionalFormatting>
  <conditionalFormatting sqref="A221:C221">
    <cfRule type="cellIs" dxfId="27" priority="31" stopIfTrue="1" operator="equal">
      <formula>A220</formula>
    </cfRule>
    <cfRule type="cellIs" dxfId="26" priority="32" stopIfTrue="1" operator="equal">
      <formula>0</formula>
    </cfRule>
  </conditionalFormatting>
  <conditionalFormatting sqref="A222:C222">
    <cfRule type="cellIs" dxfId="25" priority="29" stopIfTrue="1" operator="equal">
      <formula>A221</formula>
    </cfRule>
    <cfRule type="cellIs" dxfId="24" priority="30" stopIfTrue="1" operator="equal">
      <formula>0</formula>
    </cfRule>
  </conditionalFormatting>
  <conditionalFormatting sqref="A223:C223">
    <cfRule type="cellIs" dxfId="23" priority="27" stopIfTrue="1" operator="equal">
      <formula>A222</formula>
    </cfRule>
    <cfRule type="cellIs" dxfId="22" priority="28" stopIfTrue="1" operator="equal">
      <formula>0</formula>
    </cfRule>
  </conditionalFormatting>
  <conditionalFormatting sqref="A224:C224">
    <cfRule type="cellIs" dxfId="21" priority="25" stopIfTrue="1" operator="equal">
      <formula>A223</formula>
    </cfRule>
    <cfRule type="cellIs" dxfId="20" priority="26" stopIfTrue="1" operator="equal">
      <formula>0</formula>
    </cfRule>
  </conditionalFormatting>
  <conditionalFormatting sqref="A225:C225">
    <cfRule type="cellIs" dxfId="19" priority="23" stopIfTrue="1" operator="equal">
      <formula>A224</formula>
    </cfRule>
    <cfRule type="cellIs" dxfId="18" priority="24" stopIfTrue="1" operator="equal">
      <formula>0</formula>
    </cfRule>
  </conditionalFormatting>
  <conditionalFormatting sqref="A254">
    <cfRule type="cellIs" dxfId="17" priority="19" stopIfTrue="1" operator="equal">
      <formula>A253</formula>
    </cfRule>
  </conditionalFormatting>
  <conditionalFormatting sqref="A255">
    <cfRule type="cellIs" dxfId="16" priority="18" stopIfTrue="1" operator="equal">
      <formula>A254</formula>
    </cfRule>
  </conditionalFormatting>
  <conditionalFormatting sqref="A256">
    <cfRule type="cellIs" dxfId="15" priority="17" stopIfTrue="1" operator="equal">
      <formula>A255</formula>
    </cfRule>
  </conditionalFormatting>
  <conditionalFormatting sqref="A257">
    <cfRule type="cellIs" dxfId="14" priority="16" stopIfTrue="1" operator="equal">
      <formula>A256</formula>
    </cfRule>
  </conditionalFormatting>
  <conditionalFormatting sqref="A156:C156">
    <cfRule type="cellIs" dxfId="13" priority="13" stopIfTrue="1" operator="equal">
      <formula>A155</formula>
    </cfRule>
    <cfRule type="cellIs" dxfId="12" priority="14" stopIfTrue="1" operator="equal">
      <formula>0</formula>
    </cfRule>
  </conditionalFormatting>
  <conditionalFormatting sqref="A165:C165">
    <cfRule type="cellIs" dxfId="11" priority="11" stopIfTrue="1" operator="equal">
      <formula>A163</formula>
    </cfRule>
    <cfRule type="cellIs" dxfId="10" priority="12" stopIfTrue="1" operator="equal">
      <formula>0</formula>
    </cfRule>
  </conditionalFormatting>
  <conditionalFormatting sqref="A196">
    <cfRule type="cellIs" dxfId="9" priority="9" stopIfTrue="1" operator="equal">
      <formula>A195</formula>
    </cfRule>
    <cfRule type="cellIs" dxfId="8" priority="10" stopIfTrue="1" operator="equal">
      <formula>0</formula>
    </cfRule>
  </conditionalFormatting>
  <conditionalFormatting sqref="A202:C202">
    <cfRule type="cellIs" dxfId="7" priority="7" stopIfTrue="1" operator="equal">
      <formula>A201</formula>
    </cfRule>
    <cfRule type="cellIs" dxfId="6" priority="8" stopIfTrue="1" operator="equal">
      <formula>0</formula>
    </cfRule>
  </conditionalFormatting>
  <conditionalFormatting sqref="A210:C210">
    <cfRule type="cellIs" dxfId="5" priority="5" stopIfTrue="1" operator="equal">
      <formula>A209</formula>
    </cfRule>
    <cfRule type="cellIs" dxfId="4" priority="6" stopIfTrue="1" operator="equal">
      <formula>0</formula>
    </cfRule>
  </conditionalFormatting>
  <conditionalFormatting sqref="A218:C218">
    <cfRule type="cellIs" dxfId="3" priority="3" stopIfTrue="1" operator="equal">
      <formula>A217</formula>
    </cfRule>
    <cfRule type="cellIs" dxfId="2" priority="4" stopIfTrue="1" operator="equal">
      <formula>0</formula>
    </cfRule>
  </conditionalFormatting>
  <conditionalFormatting sqref="A159">
    <cfRule type="cellIs" dxfId="1" priority="1" stopIfTrue="1" operator="equal">
      <formula>A157</formula>
    </cfRule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61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КПК1113133</vt:lpstr>
      <vt:lpstr>'Додаток2 КПК1113133'!Область_друку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Шкляревська Олена Олександрівна</cp:lastModifiedBy>
  <cp:lastPrinted>2024-12-18T11:47:32Z</cp:lastPrinted>
  <dcterms:created xsi:type="dcterms:W3CDTF">2016-07-02T12:27:50Z</dcterms:created>
  <dcterms:modified xsi:type="dcterms:W3CDTF">2024-12-18T11:47:45Z</dcterms:modified>
</cp:coreProperties>
</file>