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31" sheetId="11" r:id="rId1"/>
  </sheets>
  <definedNames>
    <definedName name="_xlnm.Print_Area" localSheetId="0">'Додаток2 КПК1115031'!$A$1:$BY$399</definedName>
  </definedNames>
  <calcPr calcId="152511"/>
</workbook>
</file>

<file path=xl/calcChain.xml><?xml version="1.0" encoding="utf-8"?>
<calcChain xmlns="http://schemas.openxmlformats.org/spreadsheetml/2006/main">
  <c r="BT206" i="11" l="1"/>
  <c r="BO206" i="11"/>
  <c r="BJ206" i="11"/>
  <c r="BJ204" i="11"/>
  <c r="AU266" i="11" l="1"/>
  <c r="AI270" i="11"/>
  <c r="AU270" i="11"/>
  <c r="AL270" i="11"/>
  <c r="Z270" i="11"/>
  <c r="W270" i="11"/>
  <c r="AU269" i="11"/>
  <c r="AL269" i="11"/>
  <c r="AI269" i="11"/>
  <c r="Z269" i="11"/>
  <c r="W269" i="11"/>
  <c r="AU268" i="11"/>
  <c r="AL268" i="11"/>
  <c r="AI268" i="11"/>
  <c r="W268" i="11"/>
  <c r="Z268" i="11"/>
  <c r="AU267" i="11"/>
  <c r="AL267" i="11"/>
  <c r="AI267" i="11"/>
  <c r="Z267" i="11"/>
  <c r="W267" i="11"/>
  <c r="AL266" i="11"/>
  <c r="Z266" i="11"/>
  <c r="W266" i="11"/>
  <c r="AE250" i="11"/>
  <c r="AE252" i="11"/>
  <c r="AE251" i="11"/>
  <c r="AE249" i="11"/>
  <c r="Z251" i="11"/>
  <c r="U251" i="11"/>
  <c r="U252" i="11"/>
  <c r="U250" i="11"/>
  <c r="U249" i="11"/>
  <c r="BI250" i="11" l="1"/>
  <c r="BI251" i="11"/>
  <c r="AY250" i="11"/>
  <c r="AY251" i="11"/>
  <c r="BI249" i="11"/>
  <c r="AY249" i="11"/>
  <c r="AO249" i="11"/>
  <c r="BN251" i="11"/>
  <c r="BD251" i="11"/>
  <c r="AO252" i="11"/>
  <c r="AT251" i="11"/>
  <c r="AO251" i="11"/>
  <c r="AO250" i="11"/>
  <c r="BJ210" i="11"/>
  <c r="BJ209" i="11"/>
  <c r="BJ197" i="11" l="1"/>
  <c r="BJ195" i="11"/>
  <c r="BJ194" i="11"/>
  <c r="BJ189" i="11"/>
  <c r="BJ188" i="11"/>
  <c r="BJ187" i="11"/>
  <c r="BI252" i="11"/>
  <c r="AY252" i="11"/>
  <c r="Z272" i="11" l="1"/>
  <c r="W272" i="11"/>
  <c r="BG271" i="11"/>
  <c r="BA267" i="11"/>
  <c r="BG267" i="11" s="1"/>
  <c r="BA268" i="11"/>
  <c r="BG268" i="11" s="1"/>
  <c r="BA269" i="11"/>
  <c r="BG269" i="11" s="1"/>
  <c r="BA270" i="11"/>
  <c r="BG270" i="11" s="1"/>
  <c r="AO256" i="11" l="1"/>
  <c r="AT256" i="11"/>
  <c r="BT189" i="11"/>
  <c r="BT197" i="11"/>
  <c r="U39" i="11" l="1"/>
  <c r="AO362" i="11" l="1"/>
  <c r="X106" i="11"/>
  <c r="BL80" i="11"/>
  <c r="BL34" i="11" l="1"/>
  <c r="BL31" i="11" s="1"/>
  <c r="AO311" i="11" l="1"/>
  <c r="AF311" i="11"/>
  <c r="AC272" i="11"/>
  <c r="AF272" i="11"/>
  <c r="AI272" i="11"/>
  <c r="AL272" i="11"/>
  <c r="AO272" i="11"/>
  <c r="AR272" i="11"/>
  <c r="AU272" i="11"/>
  <c r="AX272" i="11"/>
  <c r="BD272" i="11"/>
  <c r="BJ272" i="11"/>
  <c r="BA266" i="11"/>
  <c r="BG266" i="11" s="1"/>
  <c r="BG272" i="11" s="1"/>
  <c r="BD256" i="11"/>
  <c r="BI256" i="11"/>
  <c r="BN256" i="11"/>
  <c r="AY256" i="11"/>
  <c r="AJ256" i="11"/>
  <c r="AE256" i="11"/>
  <c r="Z256" i="11"/>
  <c r="U256" i="11"/>
  <c r="BE239" i="11"/>
  <c r="AP232" i="11"/>
  <c r="AF235" i="11"/>
  <c r="BT210" i="11"/>
  <c r="BT209" i="11"/>
  <c r="BT204" i="11"/>
  <c r="BT195" i="11"/>
  <c r="BT194" i="11"/>
  <c r="BT188" i="11"/>
  <c r="BT187" i="11"/>
  <c r="BA272" i="11" l="1"/>
  <c r="BT211" i="11"/>
  <c r="BO211" i="11"/>
  <c r="BJ203" i="11"/>
  <c r="BT203" i="11" s="1"/>
  <c r="BT185" i="11"/>
  <c r="BJ185" i="11"/>
  <c r="BG139" i="11"/>
  <c r="BG148" i="11" s="1"/>
  <c r="AW102" i="11"/>
  <c r="AW103" i="11"/>
  <c r="AW106" i="11"/>
  <c r="AW107" i="11"/>
  <c r="AW111" i="11"/>
  <c r="AW114" i="11"/>
  <c r="AW115" i="11"/>
  <c r="AW119" i="11"/>
  <c r="AW101" i="11"/>
  <c r="AR106" i="11"/>
  <c r="AR102" i="11"/>
  <c r="AR103" i="11"/>
  <c r="AR104" i="11"/>
  <c r="AR108" i="11"/>
  <c r="AR109" i="11"/>
  <c r="AR111" i="11"/>
  <c r="AR112" i="11"/>
  <c r="AR113" i="11"/>
  <c r="AR116" i="11"/>
  <c r="AR117" i="11"/>
  <c r="AR119" i="11"/>
  <c r="AR101" i="11"/>
  <c r="AC102" i="11"/>
  <c r="AC103" i="11"/>
  <c r="AC104" i="11"/>
  <c r="AW104" i="11" s="1"/>
  <c r="AC105" i="11"/>
  <c r="AW105" i="11" s="1"/>
  <c r="AC106" i="11"/>
  <c r="AC107" i="11"/>
  <c r="AC108" i="11"/>
  <c r="AW108" i="11" s="1"/>
  <c r="AC109" i="11"/>
  <c r="AW109" i="11" s="1"/>
  <c r="AC110" i="11"/>
  <c r="AW110" i="11" s="1"/>
  <c r="AC111" i="11"/>
  <c r="AC112" i="11"/>
  <c r="AW112" i="11" s="1"/>
  <c r="AC113" i="11"/>
  <c r="AW113" i="11" s="1"/>
  <c r="AC114" i="11"/>
  <c r="AC115" i="11"/>
  <c r="AC116" i="11"/>
  <c r="AW116" i="11" s="1"/>
  <c r="AC117" i="11"/>
  <c r="AW117" i="11" s="1"/>
  <c r="AC118" i="11"/>
  <c r="AW118" i="11" s="1"/>
  <c r="AC119" i="11"/>
  <c r="AC101" i="11"/>
  <c r="X101" i="11"/>
  <c r="X103" i="11"/>
  <c r="X104" i="11"/>
  <c r="X105" i="11"/>
  <c r="AR105" i="11" s="1"/>
  <c r="X107" i="11"/>
  <c r="AR107" i="11" s="1"/>
  <c r="X108" i="11"/>
  <c r="X109" i="11"/>
  <c r="X110" i="11"/>
  <c r="AR110" i="11" s="1"/>
  <c r="X111" i="11"/>
  <c r="X112" i="11"/>
  <c r="X113" i="11"/>
  <c r="X114" i="11"/>
  <c r="AR114" i="11" s="1"/>
  <c r="X115" i="11"/>
  <c r="AR115" i="11" s="1"/>
  <c r="X116" i="11"/>
  <c r="X117" i="11"/>
  <c r="X118" i="11"/>
  <c r="AR118" i="11" s="1"/>
  <c r="X119" i="11"/>
  <c r="BL85" i="11"/>
  <c r="BO212" i="11" s="1"/>
  <c r="BG85" i="11"/>
  <c r="BJ212" i="11" s="1"/>
  <c r="AR56" i="11"/>
  <c r="AO164" i="11" s="1"/>
  <c r="AO172" i="11" s="1"/>
  <c r="X56" i="11"/>
  <c r="U164" i="11" s="1"/>
  <c r="U172" i="11" s="1"/>
  <c r="AC52" i="11"/>
  <c r="AC49" i="11"/>
  <c r="AC48" i="11"/>
  <c r="AW48" i="11" s="1"/>
  <c r="BL39" i="11"/>
  <c r="BL139" i="11" s="1"/>
  <c r="BL148" i="11" s="1"/>
  <c r="BU85" i="11" l="1"/>
  <c r="BO183" i="11"/>
  <c r="BO202" i="11" s="1"/>
  <c r="BU139" i="11"/>
  <c r="BU148" i="11" s="1"/>
  <c r="AC120" i="11"/>
  <c r="AR120" i="11"/>
  <c r="AU241" i="11" s="1"/>
  <c r="X120" i="11"/>
  <c r="AF241" i="11" s="1"/>
  <c r="Q362" i="11"/>
  <c r="AK241" i="11" l="1"/>
  <c r="AW120" i="11"/>
  <c r="AU285" i="11"/>
  <c r="AP285" i="11"/>
  <c r="AZ284" i="11"/>
  <c r="AZ283" i="11"/>
  <c r="AZ285" i="11" s="1"/>
  <c r="BE204" i="11"/>
  <c r="BE203" i="11"/>
  <c r="BE202" i="11"/>
  <c r="BE200" i="11"/>
  <c r="BE199" i="11"/>
  <c r="BE198" i="11"/>
  <c r="BE197" i="11"/>
  <c r="BE195" i="11"/>
  <c r="BE194" i="11"/>
  <c r="BE191" i="11"/>
  <c r="BE190" i="11"/>
  <c r="BE189" i="11"/>
  <c r="BE188" i="11"/>
  <c r="BE187" i="11"/>
  <c r="BE186" i="11"/>
  <c r="BE183" i="11"/>
  <c r="AS148" i="11"/>
  <c r="BB148" i="11" s="1"/>
  <c r="AN148" i="11"/>
  <c r="BB139" i="11"/>
  <c r="BB140" i="11"/>
  <c r="BB141" i="11"/>
  <c r="BB142" i="11"/>
  <c r="BB143" i="11"/>
  <c r="AX144" i="11"/>
  <c r="AX148" i="11" s="1"/>
  <c r="BB138" i="11"/>
  <c r="AX138" i="11"/>
  <c r="BB147" i="11"/>
  <c r="AX147" i="11"/>
  <c r="BB144" i="11" l="1"/>
  <c r="AX81" i="11"/>
  <c r="AX84" i="11"/>
  <c r="AX83" i="11"/>
  <c r="AX85" i="11" s="1"/>
  <c r="AN85" i="11"/>
  <c r="BB32" i="11"/>
  <c r="BB33" i="11"/>
  <c r="BB34" i="11"/>
  <c r="BB35" i="11"/>
  <c r="BB36" i="11"/>
  <c r="BB37" i="11"/>
  <c r="BB38" i="11"/>
  <c r="BB31" i="11"/>
  <c r="AN39" i="11"/>
  <c r="BB39" i="11" s="1"/>
  <c r="AX38" i="11"/>
  <c r="AX39" i="11" s="1"/>
  <c r="AS39" i="11"/>
  <c r="AS85" i="11" s="1"/>
  <c r="Z384" i="11" l="1"/>
  <c r="Z371" i="11"/>
  <c r="Z372" i="11"/>
  <c r="Z373" i="11"/>
  <c r="Z374" i="11"/>
  <c r="Z375" i="11"/>
  <c r="Z376" i="11"/>
  <c r="Z377" i="11"/>
  <c r="Z378" i="11"/>
  <c r="Z379" i="11"/>
  <c r="Z380" i="11"/>
  <c r="Z381" i="11"/>
  <c r="Z382" i="11"/>
  <c r="Z383" i="11"/>
  <c r="Z370" i="11"/>
  <c r="AF285" i="11"/>
  <c r="AF283" i="11"/>
  <c r="AP216" i="11"/>
  <c r="AP214" i="11"/>
  <c r="AP213" i="11"/>
  <c r="AP211" i="11"/>
  <c r="AP210" i="11"/>
  <c r="AP209" i="11"/>
  <c r="AP207" i="11"/>
  <c r="AP203" i="11"/>
  <c r="AP199" i="11"/>
  <c r="AP198" i="11"/>
  <c r="AP195" i="11"/>
  <c r="AP194" i="11"/>
  <c r="AP191" i="11"/>
  <c r="AP190" i="11" l="1"/>
  <c r="AP189" i="11"/>
  <c r="AP188" i="11"/>
  <c r="AP187" i="11"/>
  <c r="AP185" i="11"/>
  <c r="AP184" i="11"/>
  <c r="AP183" i="11"/>
  <c r="AP182" i="11"/>
  <c r="U148" i="11" l="1"/>
  <c r="AI148" i="11" s="1"/>
  <c r="AE145" i="11"/>
  <c r="AE144" i="11"/>
  <c r="AE143" i="11"/>
  <c r="AI138" i="11"/>
  <c r="AE138" i="11"/>
  <c r="AE140" i="11"/>
  <c r="AI139" i="11"/>
  <c r="AI137" i="11"/>
  <c r="Z85" i="11"/>
  <c r="AE84" i="11"/>
  <c r="AE83" i="11"/>
  <c r="AE81" i="11"/>
  <c r="AE85" i="11" s="1"/>
  <c r="U85" i="11"/>
  <c r="AI39" i="11"/>
  <c r="Z31" i="11"/>
  <c r="AI38" i="11"/>
  <c r="AE38" i="11"/>
  <c r="AE39" i="11" s="1"/>
  <c r="AA283" i="11"/>
  <c r="AA285" i="11" l="1"/>
  <c r="AK283" i="11"/>
  <c r="AK285" i="11" s="1"/>
  <c r="AS311" i="11"/>
  <c r="AJ311" i="11"/>
  <c r="AA311" i="11"/>
  <c r="AJ362" i="11" l="1"/>
  <c r="AP293" i="11" l="1"/>
  <c r="AP294" i="11" s="1"/>
  <c r="AA293" i="11"/>
  <c r="AA294" i="11" s="1"/>
  <c r="AP236" i="11" l="1"/>
  <c r="AP235" i="11"/>
  <c r="AZ232" i="11"/>
  <c r="BE236" i="11" s="1"/>
  <c r="AF231" i="11"/>
  <c r="AP231" i="11" s="1"/>
  <c r="AU231" i="11" s="1"/>
  <c r="BE231" i="11" s="1"/>
  <c r="AF230" i="11"/>
  <c r="AF234" i="11" s="1"/>
  <c r="AF227" i="11"/>
  <c r="AP227" i="11" s="1"/>
  <c r="AU227" i="11" s="1"/>
  <c r="BE227" i="11" s="1"/>
  <c r="AF226" i="11"/>
  <c r="AP226" i="11" s="1"/>
  <c r="AU226" i="11" s="1"/>
  <c r="BE226" i="11" s="1"/>
  <c r="AZ225" i="11"/>
  <c r="AU225" i="11"/>
  <c r="AF225" i="11"/>
  <c r="AU235" i="11" l="1"/>
  <c r="BE235" i="11" s="1"/>
  <c r="BE232" i="11"/>
  <c r="AP230" i="11"/>
  <c r="BE225" i="11"/>
  <c r="AU230" i="11" l="1"/>
  <c r="BE230" i="11" l="1"/>
  <c r="BE234" i="11" s="1"/>
  <c r="AZ234" i="11"/>
  <c r="AU234" i="11"/>
  <c r="AW56" i="11"/>
  <c r="AC56" i="11"/>
  <c r="AU293" i="11" l="1"/>
  <c r="AU294" i="11" s="1"/>
  <c r="AT164" i="11"/>
  <c r="AT172" i="11" s="1"/>
  <c r="AF293" i="11"/>
  <c r="AF294" i="11" s="1"/>
  <c r="AK225" i="11"/>
  <c r="Z164" i="11"/>
  <c r="Z172" i="11" s="1"/>
  <c r="Z171" i="11" s="1"/>
  <c r="BG39" i="11"/>
  <c r="BJ183" i="11" s="1"/>
  <c r="BQ38" i="11"/>
  <c r="BQ39" i="11" s="1"/>
  <c r="BJ202" i="11" l="1"/>
  <c r="BT183" i="11"/>
  <c r="BT202" i="11" s="1"/>
  <c r="AP225" i="11"/>
  <c r="AP234" i="11" s="1"/>
  <c r="AK234" i="11"/>
  <c r="BJ283" i="11"/>
  <c r="BJ285" i="11" s="1"/>
  <c r="BE283" i="11"/>
  <c r="BE285" i="11" s="1"/>
  <c r="BO285" i="11" l="1"/>
  <c r="BE185" i="11"/>
  <c r="BE184" i="11"/>
  <c r="BH362" i="11" l="1"/>
  <c r="AT362" i="11"/>
  <c r="BH361" i="11"/>
  <c r="AT361" i="11"/>
  <c r="AJ361" i="11"/>
  <c r="BH360" i="11"/>
  <c r="AT360" i="11"/>
  <c r="AJ360" i="11"/>
  <c r="BH359" i="11"/>
  <c r="AT359" i="11"/>
  <c r="AJ359" i="11"/>
  <c r="BH358" i="11"/>
  <c r="AT358" i="11"/>
  <c r="AJ358" i="11"/>
  <c r="BH357" i="11"/>
  <c r="AT357" i="11"/>
  <c r="AJ357" i="11"/>
  <c r="BH356" i="11"/>
  <c r="AT356" i="11"/>
  <c r="AJ356" i="11"/>
  <c r="BH355" i="11"/>
  <c r="AT355" i="11"/>
  <c r="AJ355" i="11"/>
  <c r="BH354" i="11"/>
  <c r="AT354" i="11"/>
  <c r="AJ354" i="11"/>
  <c r="BH353" i="11"/>
  <c r="AT353" i="11"/>
  <c r="AJ353" i="11"/>
  <c r="BH352" i="11"/>
  <c r="AT352" i="11"/>
  <c r="AJ352" i="11"/>
  <c r="BH351" i="11"/>
  <c r="AT351" i="11"/>
  <c r="AJ351" i="11"/>
  <c r="BH350" i="11"/>
  <c r="AT350" i="11"/>
  <c r="AJ350" i="11"/>
  <c r="BH349" i="11"/>
  <c r="AT349" i="11"/>
  <c r="AJ349" i="11"/>
  <c r="BH348" i="11"/>
  <c r="AT348" i="11"/>
  <c r="AJ348" i="11"/>
  <c r="BG339" i="11"/>
  <c r="AQ339" i="11"/>
  <c r="BG338" i="11"/>
  <c r="AQ338" i="11"/>
  <c r="BG337" i="11"/>
  <c r="AQ337" i="11"/>
  <c r="BG336" i="11"/>
  <c r="AQ336" i="11"/>
  <c r="BG335" i="11"/>
  <c r="AQ335" i="11"/>
  <c r="BG334" i="11"/>
  <c r="AQ334" i="11"/>
  <c r="BG333" i="11"/>
  <c r="AQ333" i="11"/>
  <c r="BG332" i="11"/>
  <c r="AQ332" i="11"/>
  <c r="BG331" i="11"/>
  <c r="AQ331" i="11"/>
  <c r="BG330" i="11"/>
  <c r="AQ330" i="11"/>
  <c r="BG329" i="11"/>
  <c r="AQ329" i="11"/>
  <c r="BG328" i="11"/>
  <c r="AQ328" i="11"/>
  <c r="BG327" i="11"/>
  <c r="AQ327" i="11"/>
  <c r="BG326" i="11"/>
  <c r="AQ326" i="11"/>
  <c r="BG325" i="11"/>
  <c r="AQ325" i="11"/>
  <c r="AZ294" i="11"/>
  <c r="AK294" i="11"/>
  <c r="AZ293" i="11"/>
  <c r="AK293" i="11"/>
  <c r="BO283" i="11"/>
  <c r="BD172" i="11"/>
  <c r="AJ172" i="11"/>
  <c r="BD171" i="11"/>
  <c r="AJ171" i="11"/>
  <c r="BD170" i="11"/>
  <c r="AJ170" i="11"/>
  <c r="BD169" i="11"/>
  <c r="AJ169" i="11"/>
  <c r="BD168" i="11"/>
  <c r="AJ168" i="11"/>
  <c r="BD167" i="11"/>
  <c r="AJ167" i="11"/>
  <c r="BD166" i="11"/>
  <c r="AJ166" i="11"/>
  <c r="BD165" i="11"/>
  <c r="AJ165" i="11"/>
  <c r="BD164" i="11"/>
  <c r="AJ164" i="11"/>
  <c r="BD163" i="11"/>
  <c r="AJ163" i="11"/>
  <c r="BD162" i="11"/>
  <c r="AJ162" i="11"/>
  <c r="BD161" i="11"/>
  <c r="AJ161" i="11"/>
  <c r="BD160" i="11"/>
  <c r="AJ160" i="11"/>
  <c r="BD159" i="11"/>
  <c r="AJ159" i="11"/>
  <c r="BD158" i="11"/>
  <c r="AJ158" i="11"/>
  <c r="BD157" i="11"/>
  <c r="AJ157" i="11"/>
  <c r="BD156" i="11"/>
  <c r="AJ156" i="11"/>
  <c r="AI146" i="11"/>
  <c r="AI145" i="11"/>
  <c r="AI144" i="11"/>
  <c r="AI143" i="11"/>
  <c r="AI142" i="11"/>
  <c r="AI141" i="11"/>
  <c r="AI140" i="11"/>
  <c r="BG128" i="11"/>
  <c r="AM128" i="11"/>
  <c r="BG120" i="11"/>
  <c r="BG119" i="11"/>
  <c r="AM119" i="11"/>
  <c r="BG118" i="11"/>
  <c r="AM118" i="11"/>
  <c r="BG117" i="11"/>
  <c r="AM117" i="11"/>
  <c r="BG116" i="11"/>
  <c r="AM116" i="11"/>
  <c r="BG115" i="11"/>
  <c r="AM115" i="11"/>
  <c r="BG114" i="11"/>
  <c r="AM114" i="11"/>
  <c r="BG113" i="11"/>
  <c r="AM113" i="11"/>
  <c r="BG112" i="11"/>
  <c r="AM112" i="11"/>
  <c r="BG111" i="11"/>
  <c r="AM111" i="11"/>
  <c r="BG110" i="11"/>
  <c r="AM110" i="11"/>
  <c r="BG109" i="11"/>
  <c r="AM109" i="11"/>
  <c r="BG108" i="11"/>
  <c r="AM108" i="11"/>
  <c r="BG107" i="11"/>
  <c r="AM107" i="11"/>
  <c r="BG106" i="11"/>
  <c r="BG105" i="11"/>
  <c r="AM105" i="11"/>
  <c r="BG104" i="11"/>
  <c r="AM104" i="11"/>
  <c r="BG103" i="11"/>
  <c r="AM103" i="11"/>
  <c r="BG102" i="11"/>
  <c r="AM102" i="11"/>
  <c r="BG101" i="11"/>
  <c r="AM101" i="11"/>
  <c r="BU93" i="11"/>
  <c r="BB93" i="11"/>
  <c r="AI93" i="11"/>
  <c r="BB85" i="11"/>
  <c r="AI85" i="11"/>
  <c r="BU84" i="11"/>
  <c r="BB84" i="11"/>
  <c r="AI84" i="11"/>
  <c r="BU83" i="11"/>
  <c r="BB83" i="11"/>
  <c r="AI83" i="11"/>
  <c r="BU82" i="11"/>
  <c r="BB82" i="11"/>
  <c r="AI82" i="11"/>
  <c r="BU81" i="11"/>
  <c r="BB81" i="11"/>
  <c r="AI81" i="11"/>
  <c r="BU80" i="11"/>
  <c r="BB80" i="11"/>
  <c r="AI80" i="11"/>
  <c r="BU79" i="11"/>
  <c r="BB79" i="11"/>
  <c r="AI79" i="11"/>
  <c r="BU78" i="11"/>
  <c r="BB78" i="11"/>
  <c r="AI78" i="11"/>
  <c r="BU77" i="11"/>
  <c r="BB77" i="11"/>
  <c r="AI77" i="11"/>
  <c r="BU76" i="11"/>
  <c r="BB76" i="11"/>
  <c r="AI76" i="11"/>
  <c r="BU75" i="11"/>
  <c r="BB75" i="11"/>
  <c r="AI75" i="11"/>
  <c r="BU74" i="11"/>
  <c r="BB74" i="11"/>
  <c r="AI74" i="11"/>
  <c r="BU73" i="11"/>
  <c r="BB73" i="11"/>
  <c r="AI73" i="11"/>
  <c r="BU72" i="11"/>
  <c r="BB72" i="11"/>
  <c r="AI72" i="11"/>
  <c r="BU71" i="11"/>
  <c r="BB71" i="11"/>
  <c r="AI71" i="11"/>
  <c r="BU70" i="11"/>
  <c r="BB70" i="11"/>
  <c r="AI70" i="11"/>
  <c r="BU69" i="11"/>
  <c r="BB69" i="11"/>
  <c r="AI69" i="11"/>
  <c r="BU68" i="11"/>
  <c r="BB68" i="11"/>
  <c r="AI68" i="11"/>
  <c r="BU67" i="11"/>
  <c r="BB67" i="11"/>
  <c r="AI67" i="11"/>
  <c r="BU66" i="11"/>
  <c r="BB66" i="11"/>
  <c r="AI66" i="11"/>
  <c r="BG56" i="11"/>
  <c r="AM56" i="11"/>
  <c r="BG55" i="11"/>
  <c r="AM55" i="11"/>
  <c r="BG54" i="11"/>
  <c r="AM54" i="11"/>
  <c r="BG53" i="11"/>
  <c r="AM53" i="11"/>
  <c r="BG52" i="11"/>
  <c r="AM52" i="11"/>
  <c r="BG51" i="11"/>
  <c r="BG50" i="11"/>
  <c r="AM50" i="11"/>
  <c r="BG49" i="11"/>
  <c r="AM49" i="11"/>
  <c r="BG48" i="11"/>
  <c r="AM48" i="11"/>
  <c r="BG47" i="11"/>
  <c r="AM47" i="11"/>
  <c r="BU39" i="11"/>
  <c r="BU38" i="11"/>
  <c r="BU37" i="11"/>
  <c r="BU36" i="11"/>
  <c r="AI36" i="11"/>
  <c r="BU35" i="11"/>
  <c r="AI35" i="11"/>
  <c r="BU34" i="11"/>
  <c r="AC51" i="11" s="1"/>
  <c r="AM51" i="11" s="1"/>
  <c r="AI34" i="11"/>
  <c r="BU33" i="11"/>
  <c r="AI33" i="11"/>
  <c r="BU32" i="11"/>
  <c r="AI32" i="11"/>
  <c r="BU31" i="11"/>
  <c r="AI31" i="11"/>
  <c r="BU30" i="11"/>
  <c r="BB30" i="11"/>
  <c r="AI30" i="11"/>
  <c r="BT212" i="11" l="1"/>
  <c r="AM120" i="11"/>
  <c r="AP241" i="11" s="1"/>
</calcChain>
</file>

<file path=xl/sharedStrings.xml><?xml version="1.0" encoding="utf-8"?>
<sst xmlns="http://schemas.openxmlformats.org/spreadsheetml/2006/main" count="950" uniqueCount="356">
  <si>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</si>
  <si>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</si>
  <si>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</si>
  <si>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</si>
  <si>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</si>
  <si>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</si>
  <si>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</si>
  <si>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</si>
  <si>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</si>
  <si>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</si>
  <si>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</si>
  <si>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</si>
  <si>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</si>
  <si>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</si>
  <si>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</si>
  <si>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</si>
  <si>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</si>
  <si>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</si>
  <si>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</si>
  <si>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</si>
  <si>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</si>
  <si>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</si>
  <si>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</si>
  <si>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</si>
  <si>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</si>
  <si>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</si>
  <si>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</si>
  <si>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</si>
  <si>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</si>
  <si>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</si>
  <si>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</si>
  <si>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</si>
  <si>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</si>
  <si>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</si>
  <si>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</si>
  <si>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</si>
  <si>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</si>
  <si>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</si>
  <si>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</si>
  <si>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</si>
  <si>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</si>
  <si>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</si>
  <si>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</si>
  <si>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</si>
  <si>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</si>
  <si>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</si>
  <si>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</si>
  <si>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</si>
  <si>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</si>
  <si>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</si>
  <si>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</si>
  <si>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</si>
  <si>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</si>
  <si>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</si>
  <si>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</si>
  <si>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</si>
  <si>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</si>
  <si>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</si>
  <si>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</si>
  <si>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</si>
  <si>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</si>
  <si>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</si>
  <si>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</si>
  <si>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</si>
  <si>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</si>
  <si>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</si>
  <si>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</si>
  <si>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</si>
  <si>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</si>
  <si>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</si>
  <si>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</si>
  <si>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</si>
  <si>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</si>
  <si>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</si>
  <si>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</si>
  <si>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</si>
  <si>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</si>
  <si>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</si>
  <si>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</si>
  <si>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</si>
  <si>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</si>
  <si>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</si>
  <si>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</si>
  <si>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</si>
  <si>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</si>
  <si>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</si>
  <si>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</si>
  <si>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</si>
  <si>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</si>
  <si>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</si>
  <si>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</si>
  <si>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</si>
  <si>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</si>
  <si>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</si>
  <si>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</si>
  <si>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</si>
  <si>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</si>
  <si>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</si>
  <si>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</si>
  <si>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</si>
  <si>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</si>
  <si>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</si>
  <si>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</si>
  <si>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</si>
  <si>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</si>
  <si>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</si>
  <si>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</si>
  <si>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</si>
  <si>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</si>
  <si>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</si>
  <si>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</si>
  <si>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</si>
  <si>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</si>
  <si>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</si>
  <si>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</si>
  <si>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</si>
  <si>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</si>
  <si>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</si>
  <si>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</si>
  <si>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</si>
  <si>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</si>
  <si>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</si>
  <si>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</si>
  <si>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</si>
  <si>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</si>
  <si>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</si>
  <si>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</si>
  <si>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</si>
  <si>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</si>
  <si>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</si>
  <si>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</si>
  <si>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</si>
  <si>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</si>
  <si>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</si>
  <si>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</si>
  <si>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</si>
  <si>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</si>
  <si>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</si>
  <si>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</si>
  <si>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</si>
  <si>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</si>
  <si>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</si>
  <si>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</si>
  <si>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</si>
  <si>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</si>
  <si>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</si>
  <si>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</si>
  <si>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</si>
  <si>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</si>
  <si>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</si>
  <si>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</si>
  <si>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</si>
  <si>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</si>
  <si>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</si>
  <si>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</si>
  <si>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</si>
  <si>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</si>
  <si>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</si>
  <si>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</si>
  <si>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</si>
  <si>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</si>
  <si>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</si>
  <si>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</si>
  <si>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</si>
  <si>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</si>
  <si>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</si>
  <si>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</si>
  <si>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</si>
  <si>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</si>
  <si>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</si>
  <si>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</si>
  <si>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</si>
  <si>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</si>
  <si>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</si>
  <si>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</si>
  <si>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</si>
  <si>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</si>
  <si>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</si>
  <si>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</si>
  <si>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</si>
  <si>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</si>
  <si>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</si>
  <si>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</si>
  <si>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</si>
  <si>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</si>
  <si>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</si>
  <si>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</si>
  <si>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</si>
  <si>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</si>
  <si>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Реконструкція та реставрація інших об`єктів</t>
  </si>
  <si>
    <t>Погашення кредиторської заборгованості за 2022 рік</t>
  </si>
  <si>
    <t>затрат</t>
  </si>
  <si>
    <t xml:space="preserve">formula=RC[-16]+RC[-8]                          </t>
  </si>
  <si>
    <t>од.</t>
  </si>
  <si>
    <t>продукту</t>
  </si>
  <si>
    <t>кількість</t>
  </si>
  <si>
    <t>ефективності</t>
  </si>
  <si>
    <t xml:space="preserve"> розрахунок</t>
  </si>
  <si>
    <t>якості</t>
  </si>
  <si>
    <t>відс.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</si>
  <si>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</si>
  <si>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</si>
  <si>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Премії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</si>
  <si>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</si>
  <si>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</si>
  <si>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</si>
  <si>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</si>
  <si>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</si>
  <si>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</si>
  <si>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</si>
  <si>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</si>
  <si>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</si>
  <si>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</si>
  <si>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</si>
  <si>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</si>
  <si>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</si>
  <si>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</si>
  <si>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Інші виплати населенню</t>
  </si>
  <si>
    <t>осіб</t>
  </si>
  <si>
    <t>Надходження бюджетних установ від додаткової (господарської) діяльності </t>
  </si>
  <si>
    <t>Надходження бюджетних установ від реалізації в установленому порядку майна (крім нерухомого майна) </t>
  </si>
  <si>
    <t>Благодійні внески, гранти та дарунки </t>
  </si>
  <si>
    <t>Медикаменти та перев`язувальні матеріали</t>
  </si>
  <si>
    <t>Продукти харчування</t>
  </si>
  <si>
    <t>Видатки на відрядження</t>
  </si>
  <si>
    <t>Оплата природного газу</t>
  </si>
  <si>
    <t>Капітальне будівництво (придбання) інших об`єктів</t>
  </si>
  <si>
    <t xml:space="preserve"> 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                вул. Паркова, 4 у м. Хмельницький</t>
  </si>
  <si>
    <t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 ДЮСШ №2.</t>
  </si>
  <si>
    <t>Капітальний ремонт баскетбольного майданчуку в парку Франка за адресою вул. Проскурівська,66 в м. Хмельницький</t>
  </si>
  <si>
    <t>Капітальний ремонт даху спортивного комплексу по вул. Спортивній,16 в м. Хмельницький"</t>
  </si>
  <si>
    <t>Оновлення матеріально-технічної бази дитячо-юнацьких спортивних шкіл фізкультурно-спортивних товариств</t>
  </si>
  <si>
    <t>Програма бюджетування за участі громадскості (Бюджет участі) м. Хмельницького</t>
  </si>
  <si>
    <t>Продовження "Реконструкції футбольного поля під штучним покриттям Хмельницької дитячо-юнацької спортивної школи №1 по вул. Спортивній,17 в м. Хмельницький"</t>
  </si>
  <si>
    <t>Проектні роботи "Реконструкція тенісних кортів ДЮСШ № 3 вул. Прибузька,3\1</t>
  </si>
  <si>
    <t>Створення належних умов для функціонування дитячо-юнацьких спортивних шкіл фізкультурно-спортивних товариств</t>
  </si>
  <si>
    <t>Коригування проектно-кошторисної документації</t>
  </si>
  <si>
    <t xml:space="preserve"> Виготовлення проєктно-кошторисної документації на капітальний ремонт даху приміщення по вул. Проскурівський,66 у м. Хмельницький</t>
  </si>
  <si>
    <t>Коригування проектно-кошторисної документаці на обєкт "Капітальний ремонт даху спортивного комплексу по вул. Спортивна,16ї</t>
  </si>
  <si>
    <t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</si>
  <si>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</si>
  <si>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</t>
  </si>
  <si>
    <t>зведення планів по мережі, штатах</t>
  </si>
  <si>
    <t>тис.грн.</t>
  </si>
  <si>
    <t>зведені кошториси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</si>
  <si>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</si>
  <si>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</si>
  <si>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</si>
  <si>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</si>
  <si>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</si>
  <si>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</si>
  <si>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кількість учнів, що взяли участь у регіональних спортивних змаганнях, осіб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</si>
  <si>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</si>
  <si>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</si>
  <si>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</si>
  <si>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середньомісячна заробітна плата працівника дитячо-юнацької спортивної школи, видатки на утримання якої здійснюються з бюджету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</si>
  <si>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</si>
  <si>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</si>
  <si>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</si>
  <si>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Виготовлення ПКД на капітальний ремонт даху по вул. Проскурівська,66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</si>
  <si>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</si>
  <si>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Утримання та навчально-тренувальна робота комунальних дитячо-юнацьких спортивних шкіл</t>
  </si>
  <si>
    <t xml:space="preserve">Підготовка спортивного резерву та підвищення рівня фізичної підготовленості дітей дитячо-юнацькими спортивними школами; _x000D_
</t>
  </si>
  <si>
    <t xml:space="preserve">Василь  Головатюк </t>
  </si>
  <si>
    <t xml:space="preserve">Олена Шкляревська </t>
  </si>
  <si>
    <t>0810</t>
  </si>
  <si>
    <t>Усього</t>
  </si>
  <si>
    <t>кількість комунальних дитячо-юнацьких спортивних шкіл</t>
  </si>
  <si>
    <t xml:space="preserve">обсяг витрат на утримання комунальних дитячо-юнацьких спортивних шкіл </t>
  </si>
  <si>
    <t>грн</t>
  </si>
  <si>
    <t>штатна чисельність працівників комунальних дитячо-юнацьких спортивних шкіл, видатки на утримання яких здійснюються з бюджету</t>
  </si>
  <si>
    <t>кількість учнів комунальних дитячо-юнацьких спортивних шкіл, в т.ч.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</si>
  <si>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</si>
  <si>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</si>
  <si>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 xml:space="preserve">кількість комунальних дитячо-юнацьких спортивних шкіл 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</si>
  <si>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</si>
  <si>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</si>
  <si>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</t>
  </si>
  <si>
    <t>обсяг видатків на погашення кредиторської заборгованості за 2022 рік</t>
  </si>
  <si>
    <t>кошторис</t>
  </si>
  <si>
    <t>кількість придбаного спортивного обладнання та інвентарю для комунальних дитячо-юнацьких спортивних шкіл</t>
  </si>
  <si>
    <t xml:space="preserve">кількість дітей, яких планується оздоровити у літніх спортивно-оздоровчих таборах з денним перебуванням </t>
  </si>
  <si>
    <t>площа футбольного поля, на якому проводиться роботи з реконструкції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</si>
  <si>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</si>
  <si>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</si>
  <si>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</si>
  <si>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</si>
  <si>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середня вартість одиниці придбаного спортивного обладнання та інвентарю для комунальних дитячо-юнацьких спортивних шкіл</t>
  </si>
  <si>
    <t>середні витрати на 1 м²  виконання робіт по реконструкції футбольного поля</t>
  </si>
  <si>
    <t>рівень погашення кредиторської заборгованості за 2022 рік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</si>
  <si>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</si>
  <si>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рішення десятої сесії ХМР
від 15.12.2021 року №25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</si>
  <si>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</si>
  <si>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>Обов’язкові виплати</t>
  </si>
  <si>
    <t>Інші доплати та надбавки</t>
  </si>
  <si>
    <t>Матеріальна допомога</t>
  </si>
  <si>
    <t>Тренери-викладачі, в т.ч. інструктора-методисти</t>
  </si>
  <si>
    <t>Адмінперсонал</t>
  </si>
  <si>
    <t>Спеціалісти</t>
  </si>
  <si>
    <t>Медперсонал</t>
  </si>
  <si>
    <t>Обслуговуючий персонал</t>
  </si>
  <si>
    <t>Коригування ПКД: Реконструкція футбольного поля під штучним покриттям Хмельницької дитячо-юнацької спортивної школи № 1 по вул.Спортивній,17 в м.Хмельницькому</t>
  </si>
  <si>
    <t>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</t>
  </si>
  <si>
    <t>БЮДЖЕТНИЙ ЗАПИТ НА 2025-2027 РОКИ індивідуальний (Форма 2025-2)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</si>
  <si>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</si>
  <si>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</si>
  <si>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</si>
  <si>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</si>
  <si>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</si>
  <si>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</si>
  <si>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</si>
  <si>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</si>
  <si>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</si>
  <si>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</si>
  <si>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</si>
  <si>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</si>
  <si>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</si>
  <si>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</si>
  <si>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</si>
  <si>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</si>
  <si>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</si>
  <si>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</si>
  <si>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</si>
  <si>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</si>
  <si>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</si>
  <si>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</si>
  <si>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</si>
  <si>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</si>
  <si>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</si>
  <si>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</si>
  <si>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</si>
  <si>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</si>
  <si>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</si>
  <si>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</si>
  <si>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</si>
  <si>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 xml:space="preserve"> Головною ціллю управління молоді та спорту залишається реалізація державної політики у сфері фізичної культури та спорту, виконання програм, здійснення заходів спрямованих на забезпечення розвитку фізичної культури і спорту в  Хмельницькій теротиріальній громаді, зміцнення матеріально-технічної бази для занять фізичною культурою і спортом в навчальних закладах, дитячо-юнацьких спортивних школах, місцях масового відпочинку мешканців міста та підвищення рівня охоплення громадян фізкультурно-оздоровчою і спортивно-масовою роботою.	_x000D_</t>
  </si>
  <si>
    <t>Коригування проектно-кошторисної документації "Реконструкції футбольного поля під штучним покриттям Хмельницької дитячо-юнацької спортивної школи №1 по вул. Спортивній,17 в м. Хмельницький"</t>
  </si>
  <si>
    <t>Завершення робіт по "Реконструкції футбольного поля під штучним покриттям Хмельницької дитячо-юнацької спортивної школи №1 по вул. Спортивній,17 в м. Хмельницький"</t>
  </si>
  <si>
    <t xml:space="preserve">обсяг витрат по об"єкту  «Капітальний ремонт систем вентиляції нежитлового приміщення площею 840,8 м. кв. по вул. Проскурівській, 66 у м. Хмельницький» </t>
  </si>
  <si>
    <t>рівень завершення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</si>
  <si>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</si>
  <si>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Виконання заходів Програми бюджетування за участі громадськості (Бюджет участі) Хмельницької міської територіальної громади на 2024-2026 роки (зі змінами) на реалізацію громадського проекту "Нескорені"</t>
  </si>
  <si>
    <t>обсяг видатків на оздоровлення дітей у літніх спортивно-оздоровчих таборах з денним перебуванням</t>
  </si>
  <si>
    <t>обсяг витрат на реалізацію громадського проекту "Нескорені"</t>
  </si>
  <si>
    <t>у тому числі тренерів</t>
  </si>
  <si>
    <t>одиниць</t>
  </si>
  <si>
    <t>кількість придбаного спортивного обладнання та інвентаря для реалізації громадського проекту  "Нескорені"</t>
  </si>
  <si>
    <t>середня вартість одиниці придбаного спортивного обладнання та інвентарю для  реалізації громадського проекту  "Нескорені"</t>
  </si>
  <si>
    <t>рівень освоєння коштів щодо реалізації громадського проекту "Нескорені"</t>
  </si>
  <si>
    <t>рішення сесії ХМР
від 21.12.2023 року №10</t>
  </si>
  <si>
    <t>Програми бюджетування за участі громадськості (Бюджет участі) Хмельницької міської територіальної громади на 2024-2026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</si>
  <si>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змінами), програми бюджетування за участі громадськості (Бюджет участі) Хмельницької міської територіальної громади на 2024-2026 роки (зі змінами).</t>
  </si>
  <si>
    <t>Реконструкція футбольного поля під штучним покриттям Хмельницької дитячо-юнацької спортивної школи № 1 по вул.Спортивній,17 в м.Хмельницькому</t>
  </si>
  <si>
    <t>*35 118 863 грн. (по експертному звіту);
*31 414 759грн. ( по зареєстрованих  зобов’язаннях)</t>
  </si>
  <si>
    <t>2023-2024</t>
  </si>
  <si>
    <t xml:space="preserve">Капітальний ремонт систем вентиляції нежитлового приміщення площею 840,8 м. кв. по вул. Проскурівській, 66 у м. Хмельницькому та проведення експертизи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</si>
</sst>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,##0.0"/>
    <numFmt numFmtId="166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Arial Cyr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3" fontId="9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165" fontId="9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164" fontId="9" fillId="0" borderId="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</cellXfs>
  <cellStyles count="1">
    <cellStyle name="Звичайний" xfId="0" builtinId="0"/>
  </cellStyles>
  <dxfs count="1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00"/>
  <sheetViews>
    <sheetView tabSelected="1" topLeftCell="AK60" zoomScaleNormal="100" workbookViewId="0">
      <selection activeCell="CC71" sqref="CC71:CD74"/>
    </sheetView>
  </sheetViews>
  <sheetFormatPr defaultRowHeight="12.5" x14ac:dyDescent="0.25"/>
  <cols>
    <col min="1" max="15" width="2.81640625" customWidth="1"/>
    <col min="16" max="16" width="4.26953125" customWidth="1"/>
    <col min="17" max="20" width="2.81640625" customWidth="1"/>
    <col min="21" max="21" width="2.453125" customWidth="1"/>
    <col min="22" max="25" width="2.81640625" customWidth="1"/>
    <col min="26" max="26" width="5.81640625" customWidth="1"/>
    <col min="27" max="78" width="2.81640625" customWidth="1"/>
    <col min="79" max="79" width="4" hidden="1" customWidth="1"/>
    <col min="81" max="81" width="9.90625" bestFit="1" customWidth="1"/>
    <col min="82" max="82" width="8.90625" bestFit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35" t="s">
        <v>113</v>
      </c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</row>
    <row r="2" spans="1:79" ht="14.25" customHeight="1" x14ac:dyDescent="0.25">
      <c r="A2" s="236" t="s">
        <v>303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</row>
    <row r="4" spans="1:79" ht="14" customHeight="1" x14ac:dyDescent="0.25">
      <c r="A4" s="11" t="s">
        <v>157</v>
      </c>
      <c r="B4" s="237" t="s">
        <v>206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8"/>
      <c r="AH4" s="238">
        <v>11</v>
      </c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8"/>
      <c r="AT4" s="239" t="s">
        <v>209</v>
      </c>
      <c r="AU4" s="238"/>
      <c r="AV4" s="238"/>
      <c r="AW4" s="238"/>
      <c r="AX4" s="238"/>
      <c r="AY4" s="238"/>
      <c r="AZ4" s="238"/>
      <c r="BA4" s="23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7"/>
      <c r="AH5" s="241" t="s">
        <v>159</v>
      </c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7"/>
      <c r="AT5" s="241" t="s">
        <v>155</v>
      </c>
      <c r="AU5" s="241"/>
      <c r="AV5" s="241"/>
      <c r="AW5" s="241"/>
      <c r="AX5" s="241"/>
      <c r="AY5" s="241"/>
      <c r="AZ5" s="241"/>
      <c r="BA5" s="24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4" customHeight="1" x14ac:dyDescent="0.25">
      <c r="A7" s="11" t="s">
        <v>160</v>
      </c>
      <c r="B7" s="237" t="s">
        <v>216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8"/>
      <c r="AH7" s="238">
        <v>111</v>
      </c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15"/>
      <c r="BC7" s="239" t="s">
        <v>209</v>
      </c>
      <c r="BD7" s="238"/>
      <c r="BE7" s="238"/>
      <c r="BF7" s="238"/>
      <c r="BG7" s="238"/>
      <c r="BH7" s="238"/>
      <c r="BI7" s="238"/>
      <c r="BJ7" s="23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40" t="s">
        <v>153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7"/>
      <c r="AH8" s="241" t="s">
        <v>161</v>
      </c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13"/>
      <c r="BC8" s="241" t="s">
        <v>155</v>
      </c>
      <c r="BD8" s="241"/>
      <c r="BE8" s="241"/>
      <c r="BF8" s="241"/>
      <c r="BG8" s="241"/>
      <c r="BH8" s="241"/>
      <c r="BI8" s="241"/>
      <c r="BJ8" s="24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" customHeight="1" x14ac:dyDescent="0.25">
      <c r="A10" s="11" t="s">
        <v>162</v>
      </c>
      <c r="B10" s="238">
        <v>1115031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N10" s="238">
        <v>5031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15"/>
      <c r="AA10" s="243" t="s">
        <v>265</v>
      </c>
      <c r="AB10" s="243"/>
      <c r="AC10" s="243"/>
      <c r="AD10" s="243"/>
      <c r="AE10" s="243"/>
      <c r="AF10" s="243"/>
      <c r="AG10" s="243"/>
      <c r="AH10" s="243"/>
      <c r="AI10" s="243"/>
      <c r="AJ10" s="15"/>
      <c r="AK10" s="244" t="s">
        <v>261</v>
      </c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20"/>
      <c r="BL10" s="239" t="s">
        <v>210</v>
      </c>
      <c r="BM10" s="238"/>
      <c r="BN10" s="238"/>
      <c r="BO10" s="238"/>
      <c r="BP10" s="238"/>
      <c r="BQ10" s="238"/>
      <c r="BR10" s="238"/>
      <c r="BS10" s="23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241" t="s">
        <v>163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N11" s="241" t="s">
        <v>165</v>
      </c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13"/>
      <c r="AA11" s="245" t="s">
        <v>166</v>
      </c>
      <c r="AB11" s="245"/>
      <c r="AC11" s="245"/>
      <c r="AD11" s="245"/>
      <c r="AE11" s="245"/>
      <c r="AF11" s="245"/>
      <c r="AG11" s="245"/>
      <c r="AH11" s="245"/>
      <c r="AI11" s="245"/>
      <c r="AJ11" s="13"/>
      <c r="AK11" s="246" t="s">
        <v>164</v>
      </c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19"/>
      <c r="BL11" s="241" t="s">
        <v>156</v>
      </c>
      <c r="BM11" s="241"/>
      <c r="BN11" s="241"/>
      <c r="BO11" s="241"/>
      <c r="BP11" s="241"/>
      <c r="BQ11" s="241"/>
      <c r="BR11" s="241"/>
      <c r="BS11" s="24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102" t="s">
        <v>304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</row>
    <row r="14" spans="1:79" ht="14.25" customHeight="1" x14ac:dyDescent="0.25">
      <c r="A14" s="102" t="s">
        <v>146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9" ht="42" customHeight="1" x14ac:dyDescent="0.25">
      <c r="A15" s="156" t="s">
        <v>260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242" t="s">
        <v>147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</row>
    <row r="18" spans="1:79" ht="28" customHeight="1" x14ac:dyDescent="0.25">
      <c r="A18" s="156" t="s">
        <v>262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102" t="s">
        <v>148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</row>
    <row r="21" spans="1:79" ht="31" customHeight="1" x14ac:dyDescent="0.25">
      <c r="A21" s="156" t="s">
        <v>351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102" t="s">
        <v>149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</row>
    <row r="24" spans="1:79" ht="14.25" customHeight="1" x14ac:dyDescent="0.25">
      <c r="A24" s="231" t="s">
        <v>305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</row>
    <row r="25" spans="1:79" ht="15" customHeight="1" x14ac:dyDescent="0.25">
      <c r="A25" s="165" t="s">
        <v>211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</row>
    <row r="26" spans="1:79" s="29" customFormat="1" ht="26" customHeight="1" x14ac:dyDescent="0.2">
      <c r="A26" s="193" t="s">
        <v>2</v>
      </c>
      <c r="B26" s="194"/>
      <c r="C26" s="194"/>
      <c r="D26" s="195"/>
      <c r="E26" s="193" t="s">
        <v>19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94" t="s">
        <v>306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 t="s">
        <v>307</v>
      </c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 t="s">
        <v>308</v>
      </c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</row>
    <row r="27" spans="1:79" s="29" customFormat="1" ht="26" customHeight="1" x14ac:dyDescent="0.2">
      <c r="A27" s="196"/>
      <c r="B27" s="197"/>
      <c r="C27" s="197"/>
      <c r="D27" s="198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08" t="s">
        <v>4</v>
      </c>
      <c r="V27" s="115"/>
      <c r="W27" s="115"/>
      <c r="X27" s="115"/>
      <c r="Y27" s="116"/>
      <c r="Z27" s="108" t="s">
        <v>3</v>
      </c>
      <c r="AA27" s="115"/>
      <c r="AB27" s="115"/>
      <c r="AC27" s="115"/>
      <c r="AD27" s="116"/>
      <c r="AE27" s="108" t="s">
        <v>114</v>
      </c>
      <c r="AF27" s="115"/>
      <c r="AG27" s="115"/>
      <c r="AH27" s="116"/>
      <c r="AI27" s="108" t="s">
        <v>5</v>
      </c>
      <c r="AJ27" s="115"/>
      <c r="AK27" s="115"/>
      <c r="AL27" s="115"/>
      <c r="AM27" s="116"/>
      <c r="AN27" s="108" t="s">
        <v>4</v>
      </c>
      <c r="AO27" s="115"/>
      <c r="AP27" s="115"/>
      <c r="AQ27" s="115"/>
      <c r="AR27" s="116"/>
      <c r="AS27" s="108" t="s">
        <v>3</v>
      </c>
      <c r="AT27" s="115"/>
      <c r="AU27" s="115"/>
      <c r="AV27" s="115"/>
      <c r="AW27" s="116"/>
      <c r="AX27" s="108" t="s">
        <v>114</v>
      </c>
      <c r="AY27" s="115"/>
      <c r="AZ27" s="115"/>
      <c r="BA27" s="116"/>
      <c r="BB27" s="108" t="s">
        <v>94</v>
      </c>
      <c r="BC27" s="115"/>
      <c r="BD27" s="115"/>
      <c r="BE27" s="115"/>
      <c r="BF27" s="116"/>
      <c r="BG27" s="108" t="s">
        <v>4</v>
      </c>
      <c r="BH27" s="115"/>
      <c r="BI27" s="115"/>
      <c r="BJ27" s="115"/>
      <c r="BK27" s="116"/>
      <c r="BL27" s="108" t="s">
        <v>3</v>
      </c>
      <c r="BM27" s="115"/>
      <c r="BN27" s="115"/>
      <c r="BO27" s="115"/>
      <c r="BP27" s="116"/>
      <c r="BQ27" s="108" t="s">
        <v>114</v>
      </c>
      <c r="BR27" s="115"/>
      <c r="BS27" s="115"/>
      <c r="BT27" s="116"/>
      <c r="BU27" s="108" t="s">
        <v>95</v>
      </c>
      <c r="BV27" s="115"/>
      <c r="BW27" s="115"/>
      <c r="BX27" s="115"/>
      <c r="BY27" s="116"/>
    </row>
    <row r="28" spans="1:79" ht="15" customHeight="1" x14ac:dyDescent="0.25">
      <c r="A28" s="108">
        <v>1</v>
      </c>
      <c r="B28" s="115"/>
      <c r="C28" s="115"/>
      <c r="D28" s="116"/>
      <c r="E28" s="108">
        <v>2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08">
        <v>3</v>
      </c>
      <c r="V28" s="115"/>
      <c r="W28" s="115"/>
      <c r="X28" s="115"/>
      <c r="Y28" s="116"/>
      <c r="Z28" s="108">
        <v>4</v>
      </c>
      <c r="AA28" s="115"/>
      <c r="AB28" s="115"/>
      <c r="AC28" s="115"/>
      <c r="AD28" s="116"/>
      <c r="AE28" s="108">
        <v>5</v>
      </c>
      <c r="AF28" s="115"/>
      <c r="AG28" s="115"/>
      <c r="AH28" s="116"/>
      <c r="AI28" s="108">
        <v>6</v>
      </c>
      <c r="AJ28" s="115"/>
      <c r="AK28" s="115"/>
      <c r="AL28" s="115"/>
      <c r="AM28" s="116"/>
      <c r="AN28" s="108">
        <v>7</v>
      </c>
      <c r="AO28" s="115"/>
      <c r="AP28" s="115"/>
      <c r="AQ28" s="115"/>
      <c r="AR28" s="116"/>
      <c r="AS28" s="108">
        <v>8</v>
      </c>
      <c r="AT28" s="115"/>
      <c r="AU28" s="115"/>
      <c r="AV28" s="115"/>
      <c r="AW28" s="116"/>
      <c r="AX28" s="108">
        <v>9</v>
      </c>
      <c r="AY28" s="115"/>
      <c r="AZ28" s="115"/>
      <c r="BA28" s="116"/>
      <c r="BB28" s="108">
        <v>10</v>
      </c>
      <c r="BC28" s="115"/>
      <c r="BD28" s="115"/>
      <c r="BE28" s="115"/>
      <c r="BF28" s="116"/>
      <c r="BG28" s="108">
        <v>11</v>
      </c>
      <c r="BH28" s="115"/>
      <c r="BI28" s="115"/>
      <c r="BJ28" s="115"/>
      <c r="BK28" s="116"/>
      <c r="BL28" s="108">
        <v>12</v>
      </c>
      <c r="BM28" s="115"/>
      <c r="BN28" s="115"/>
      <c r="BO28" s="115"/>
      <c r="BP28" s="116"/>
      <c r="BQ28" s="108">
        <v>13</v>
      </c>
      <c r="BR28" s="115"/>
      <c r="BS28" s="115"/>
      <c r="BT28" s="116"/>
      <c r="BU28" s="108">
        <v>14</v>
      </c>
      <c r="BV28" s="115"/>
      <c r="BW28" s="115"/>
      <c r="BX28" s="115"/>
      <c r="BY28" s="116"/>
    </row>
    <row r="29" spans="1:79" ht="13.5" hidden="1" customHeight="1" x14ac:dyDescent="0.25">
      <c r="A29" s="147" t="s">
        <v>54</v>
      </c>
      <c r="B29" s="148"/>
      <c r="C29" s="148"/>
      <c r="D29" s="149"/>
      <c r="E29" s="147" t="s">
        <v>55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232" t="s">
        <v>63</v>
      </c>
      <c r="V29" s="233"/>
      <c r="W29" s="233"/>
      <c r="X29" s="233"/>
      <c r="Y29" s="234"/>
      <c r="Z29" s="232" t="s">
        <v>64</v>
      </c>
      <c r="AA29" s="233"/>
      <c r="AB29" s="233"/>
      <c r="AC29" s="233"/>
      <c r="AD29" s="234"/>
      <c r="AE29" s="147" t="s">
        <v>89</v>
      </c>
      <c r="AF29" s="148"/>
      <c r="AG29" s="148"/>
      <c r="AH29" s="149"/>
      <c r="AI29" s="150" t="s">
        <v>168</v>
      </c>
      <c r="AJ29" s="151"/>
      <c r="AK29" s="151"/>
      <c r="AL29" s="151"/>
      <c r="AM29" s="152"/>
      <c r="AN29" s="147" t="s">
        <v>65</v>
      </c>
      <c r="AO29" s="148"/>
      <c r="AP29" s="148"/>
      <c r="AQ29" s="148"/>
      <c r="AR29" s="149"/>
      <c r="AS29" s="147" t="s">
        <v>66</v>
      </c>
      <c r="AT29" s="148"/>
      <c r="AU29" s="148"/>
      <c r="AV29" s="148"/>
      <c r="AW29" s="149"/>
      <c r="AX29" s="147" t="s">
        <v>90</v>
      </c>
      <c r="AY29" s="148"/>
      <c r="AZ29" s="148"/>
      <c r="BA29" s="149"/>
      <c r="BB29" s="150" t="s">
        <v>168</v>
      </c>
      <c r="BC29" s="151"/>
      <c r="BD29" s="151"/>
      <c r="BE29" s="151"/>
      <c r="BF29" s="152"/>
      <c r="BG29" s="147" t="s">
        <v>56</v>
      </c>
      <c r="BH29" s="148"/>
      <c r="BI29" s="148"/>
      <c r="BJ29" s="148"/>
      <c r="BK29" s="149"/>
      <c r="BL29" s="147" t="s">
        <v>57</v>
      </c>
      <c r="BM29" s="148"/>
      <c r="BN29" s="148"/>
      <c r="BO29" s="148"/>
      <c r="BP29" s="149"/>
      <c r="BQ29" s="147" t="s">
        <v>91</v>
      </c>
      <c r="BR29" s="148"/>
      <c r="BS29" s="148"/>
      <c r="BT29" s="149"/>
      <c r="BU29" s="150" t="s">
        <v>168</v>
      </c>
      <c r="BV29" s="151"/>
      <c r="BW29" s="151"/>
      <c r="BX29" s="151"/>
      <c r="BY29" s="152"/>
      <c r="CA29" t="s">
        <v>21</v>
      </c>
    </row>
    <row r="30" spans="1:79" s="25" customFormat="1" ht="19.5" customHeight="1" x14ac:dyDescent="0.25">
      <c r="A30" s="70"/>
      <c r="B30" s="71"/>
      <c r="C30" s="71"/>
      <c r="D30" s="72"/>
      <c r="E30" s="67" t="s">
        <v>170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73">
        <v>60748887</v>
      </c>
      <c r="V30" s="73"/>
      <c r="W30" s="73"/>
      <c r="X30" s="73"/>
      <c r="Y30" s="73"/>
      <c r="Z30" s="73" t="s">
        <v>171</v>
      </c>
      <c r="AA30" s="73"/>
      <c r="AB30" s="73"/>
      <c r="AC30" s="73"/>
      <c r="AD30" s="73"/>
      <c r="AE30" s="52" t="s">
        <v>171</v>
      </c>
      <c r="AF30" s="53"/>
      <c r="AG30" s="53"/>
      <c r="AH30" s="54"/>
      <c r="AI30" s="52">
        <f t="shared" ref="AI30:AI36" si="0">IF(ISNUMBER(U30),U30,0)+IF(ISNUMBER(Z30),Z30,0)</f>
        <v>60748887</v>
      </c>
      <c r="AJ30" s="53"/>
      <c r="AK30" s="53"/>
      <c r="AL30" s="53"/>
      <c r="AM30" s="54"/>
      <c r="AN30" s="52">
        <v>65083466</v>
      </c>
      <c r="AO30" s="53"/>
      <c r="AP30" s="53"/>
      <c r="AQ30" s="53"/>
      <c r="AR30" s="54"/>
      <c r="AS30" s="52" t="s">
        <v>171</v>
      </c>
      <c r="AT30" s="53"/>
      <c r="AU30" s="53"/>
      <c r="AV30" s="53"/>
      <c r="AW30" s="54"/>
      <c r="AX30" s="52" t="s">
        <v>171</v>
      </c>
      <c r="AY30" s="53"/>
      <c r="AZ30" s="53"/>
      <c r="BA30" s="54"/>
      <c r="BB30" s="52">
        <f t="shared" ref="BB30" si="1">IF(ISNUMBER(AN30),AN30,0)+IF(ISNUMBER(AS30),AS30,0)</f>
        <v>65083466</v>
      </c>
      <c r="BC30" s="53"/>
      <c r="BD30" s="53"/>
      <c r="BE30" s="53"/>
      <c r="BF30" s="54"/>
      <c r="BG30" s="52">
        <v>66836891</v>
      </c>
      <c r="BH30" s="53"/>
      <c r="BI30" s="53"/>
      <c r="BJ30" s="53"/>
      <c r="BK30" s="54"/>
      <c r="BL30" s="52" t="s">
        <v>171</v>
      </c>
      <c r="BM30" s="53"/>
      <c r="BN30" s="53"/>
      <c r="BO30" s="53"/>
      <c r="BP30" s="54"/>
      <c r="BQ30" s="52" t="s">
        <v>171</v>
      </c>
      <c r="BR30" s="53"/>
      <c r="BS30" s="53"/>
      <c r="BT30" s="54"/>
      <c r="BU30" s="52">
        <f t="shared" ref="BU30:BU39" si="2">IF(ISNUMBER(BG30),BG30,0)+IF(ISNUMBER(BL30),BL30,0)</f>
        <v>66836891</v>
      </c>
      <c r="BV30" s="53"/>
      <c r="BW30" s="53"/>
      <c r="BX30" s="53"/>
      <c r="BY30" s="54"/>
      <c r="CA30" s="25" t="s">
        <v>22</v>
      </c>
    </row>
    <row r="31" spans="1:79" s="25" customFormat="1" ht="33" customHeight="1" x14ac:dyDescent="0.25">
      <c r="A31" s="70"/>
      <c r="B31" s="71"/>
      <c r="C31" s="71"/>
      <c r="D31" s="72"/>
      <c r="E31" s="67" t="s">
        <v>172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3"/>
      <c r="V31" s="73"/>
      <c r="W31" s="73"/>
      <c r="X31" s="73"/>
      <c r="Y31" s="73"/>
      <c r="Z31" s="73">
        <f>Z39-Z38</f>
        <v>1900265</v>
      </c>
      <c r="AA31" s="73"/>
      <c r="AB31" s="73"/>
      <c r="AC31" s="73"/>
      <c r="AD31" s="73"/>
      <c r="AE31" s="52">
        <v>0</v>
      </c>
      <c r="AF31" s="53"/>
      <c r="AG31" s="53"/>
      <c r="AH31" s="54"/>
      <c r="AI31" s="52">
        <f t="shared" si="0"/>
        <v>1900265</v>
      </c>
      <c r="AJ31" s="53"/>
      <c r="AK31" s="53"/>
      <c r="AL31" s="53"/>
      <c r="AM31" s="54"/>
      <c r="AN31" s="52" t="s">
        <v>171</v>
      </c>
      <c r="AO31" s="53"/>
      <c r="AP31" s="53"/>
      <c r="AQ31" s="53"/>
      <c r="AR31" s="54"/>
      <c r="AS31" s="52">
        <v>1442242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>AS31</f>
        <v>1442242</v>
      </c>
      <c r="BC31" s="53"/>
      <c r="BD31" s="53"/>
      <c r="BE31" s="53"/>
      <c r="BF31" s="54"/>
      <c r="BG31" s="52" t="s">
        <v>171</v>
      </c>
      <c r="BH31" s="53"/>
      <c r="BI31" s="53"/>
      <c r="BJ31" s="53"/>
      <c r="BK31" s="54"/>
      <c r="BL31" s="52">
        <f>BL32+BL34+BL35</f>
        <v>1497556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 t="shared" si="2"/>
        <v>1497556</v>
      </c>
      <c r="BV31" s="53"/>
      <c r="BW31" s="53"/>
      <c r="BX31" s="53"/>
      <c r="BY31" s="54"/>
    </row>
    <row r="32" spans="1:79" s="25" customFormat="1" ht="35.5" customHeight="1" x14ac:dyDescent="0.25">
      <c r="A32" s="70">
        <v>25010100</v>
      </c>
      <c r="B32" s="71"/>
      <c r="C32" s="71"/>
      <c r="D32" s="72"/>
      <c r="E32" s="67" t="s">
        <v>173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73" t="s">
        <v>171</v>
      </c>
      <c r="V32" s="73"/>
      <c r="W32" s="73"/>
      <c r="X32" s="73"/>
      <c r="Y32" s="73"/>
      <c r="Z32" s="73">
        <v>543030</v>
      </c>
      <c r="AA32" s="73"/>
      <c r="AB32" s="73"/>
      <c r="AC32" s="73"/>
      <c r="AD32" s="73"/>
      <c r="AE32" s="52">
        <v>0</v>
      </c>
      <c r="AF32" s="53"/>
      <c r="AG32" s="53"/>
      <c r="AH32" s="54"/>
      <c r="AI32" s="52">
        <f t="shared" si="0"/>
        <v>543030</v>
      </c>
      <c r="AJ32" s="53"/>
      <c r="AK32" s="53"/>
      <c r="AL32" s="53"/>
      <c r="AM32" s="54"/>
      <c r="AN32" s="52" t="s">
        <v>171</v>
      </c>
      <c r="AO32" s="53"/>
      <c r="AP32" s="53"/>
      <c r="AQ32" s="53"/>
      <c r="AR32" s="54"/>
      <c r="AS32" s="52">
        <v>1150915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 t="shared" ref="BB32:BB38" si="3">AS32</f>
        <v>1150915</v>
      </c>
      <c r="BC32" s="53"/>
      <c r="BD32" s="53"/>
      <c r="BE32" s="53"/>
      <c r="BF32" s="54"/>
      <c r="BG32" s="52" t="s">
        <v>171</v>
      </c>
      <c r="BH32" s="53"/>
      <c r="BI32" s="53"/>
      <c r="BJ32" s="53"/>
      <c r="BK32" s="54"/>
      <c r="BL32" s="52">
        <v>1138372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 t="shared" si="2"/>
        <v>1138372</v>
      </c>
      <c r="BV32" s="53"/>
      <c r="BW32" s="53"/>
      <c r="BX32" s="53"/>
      <c r="BY32" s="54"/>
    </row>
    <row r="33" spans="1:79" s="25" customFormat="1" ht="31" customHeight="1" x14ac:dyDescent="0.25">
      <c r="A33" s="70">
        <v>25010200</v>
      </c>
      <c r="B33" s="71"/>
      <c r="C33" s="71"/>
      <c r="D33" s="72"/>
      <c r="E33" s="67" t="s">
        <v>219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73" t="s">
        <v>171</v>
      </c>
      <c r="V33" s="73"/>
      <c r="W33" s="73"/>
      <c r="X33" s="73"/>
      <c r="Y33" s="73"/>
      <c r="Z33" s="73">
        <v>186187</v>
      </c>
      <c r="AA33" s="73"/>
      <c r="AB33" s="73"/>
      <c r="AC33" s="73"/>
      <c r="AD33" s="73"/>
      <c r="AE33" s="52">
        <v>0</v>
      </c>
      <c r="AF33" s="53"/>
      <c r="AG33" s="53"/>
      <c r="AH33" s="54"/>
      <c r="AI33" s="52">
        <f t="shared" si="0"/>
        <v>186187</v>
      </c>
      <c r="AJ33" s="53"/>
      <c r="AK33" s="53"/>
      <c r="AL33" s="53"/>
      <c r="AM33" s="54"/>
      <c r="AN33" s="52" t="s">
        <v>171</v>
      </c>
      <c r="AO33" s="53"/>
      <c r="AP33" s="53"/>
      <c r="AQ33" s="53"/>
      <c r="AR33" s="54"/>
      <c r="AS33" s="52">
        <v>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 t="shared" si="3"/>
        <v>0</v>
      </c>
      <c r="BC33" s="53"/>
      <c r="BD33" s="53"/>
      <c r="BE33" s="53"/>
      <c r="BF33" s="54"/>
      <c r="BG33" s="52" t="s">
        <v>171</v>
      </c>
      <c r="BH33" s="53"/>
      <c r="BI33" s="53"/>
      <c r="BJ33" s="53"/>
      <c r="BK33" s="54"/>
      <c r="BL33" s="52">
        <v>0</v>
      </c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 t="shared" si="2"/>
        <v>0</v>
      </c>
      <c r="BV33" s="53"/>
      <c r="BW33" s="53"/>
      <c r="BX33" s="53"/>
      <c r="BY33" s="54"/>
    </row>
    <row r="34" spans="1:79" s="25" customFormat="1" ht="45.5" customHeight="1" x14ac:dyDescent="0.25">
      <c r="A34" s="70">
        <v>25010300</v>
      </c>
      <c r="B34" s="71"/>
      <c r="C34" s="71"/>
      <c r="D34" s="72"/>
      <c r="E34" s="67" t="s">
        <v>174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73" t="s">
        <v>171</v>
      </c>
      <c r="V34" s="73"/>
      <c r="W34" s="73"/>
      <c r="X34" s="73"/>
      <c r="Y34" s="73"/>
      <c r="Z34" s="73">
        <v>121872</v>
      </c>
      <c r="AA34" s="73"/>
      <c r="AB34" s="73"/>
      <c r="AC34" s="73"/>
      <c r="AD34" s="73"/>
      <c r="AE34" s="52">
        <v>0</v>
      </c>
      <c r="AF34" s="53"/>
      <c r="AG34" s="53"/>
      <c r="AH34" s="54"/>
      <c r="AI34" s="52">
        <f t="shared" si="0"/>
        <v>121872</v>
      </c>
      <c r="AJ34" s="53"/>
      <c r="AK34" s="53"/>
      <c r="AL34" s="53"/>
      <c r="AM34" s="54"/>
      <c r="AN34" s="52" t="s">
        <v>171</v>
      </c>
      <c r="AO34" s="53"/>
      <c r="AP34" s="53"/>
      <c r="AQ34" s="53"/>
      <c r="AR34" s="54"/>
      <c r="AS34" s="52">
        <v>289827</v>
      </c>
      <c r="AT34" s="53"/>
      <c r="AU34" s="53"/>
      <c r="AV34" s="53"/>
      <c r="AW34" s="54"/>
      <c r="AX34" s="52">
        <v>0</v>
      </c>
      <c r="AY34" s="53"/>
      <c r="AZ34" s="53"/>
      <c r="BA34" s="54"/>
      <c r="BB34" s="52">
        <f t="shared" si="3"/>
        <v>289827</v>
      </c>
      <c r="BC34" s="53"/>
      <c r="BD34" s="53"/>
      <c r="BE34" s="53"/>
      <c r="BF34" s="54"/>
      <c r="BG34" s="52" t="s">
        <v>171</v>
      </c>
      <c r="BH34" s="53"/>
      <c r="BI34" s="53"/>
      <c r="BJ34" s="53"/>
      <c r="BK34" s="54"/>
      <c r="BL34" s="52">
        <f>353384+2300</f>
        <v>355684</v>
      </c>
      <c r="BM34" s="53"/>
      <c r="BN34" s="53"/>
      <c r="BO34" s="53"/>
      <c r="BP34" s="54"/>
      <c r="BQ34" s="52">
        <v>0</v>
      </c>
      <c r="BR34" s="53"/>
      <c r="BS34" s="53"/>
      <c r="BT34" s="54"/>
      <c r="BU34" s="52">
        <f t="shared" si="2"/>
        <v>355684</v>
      </c>
      <c r="BV34" s="53"/>
      <c r="BW34" s="53"/>
      <c r="BX34" s="53"/>
      <c r="BY34" s="54"/>
    </row>
    <row r="35" spans="1:79" s="25" customFormat="1" ht="37.5" customHeight="1" x14ac:dyDescent="0.25">
      <c r="A35" s="70">
        <v>25010400</v>
      </c>
      <c r="B35" s="71"/>
      <c r="C35" s="71"/>
      <c r="D35" s="72"/>
      <c r="E35" s="67" t="s">
        <v>220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  <c r="U35" s="73" t="s">
        <v>171</v>
      </c>
      <c r="V35" s="73"/>
      <c r="W35" s="73"/>
      <c r="X35" s="73"/>
      <c r="Y35" s="73"/>
      <c r="Z35" s="73">
        <v>3281</v>
      </c>
      <c r="AA35" s="73"/>
      <c r="AB35" s="73"/>
      <c r="AC35" s="73"/>
      <c r="AD35" s="73"/>
      <c r="AE35" s="52">
        <v>0</v>
      </c>
      <c r="AF35" s="53"/>
      <c r="AG35" s="53"/>
      <c r="AH35" s="54"/>
      <c r="AI35" s="52">
        <f t="shared" si="0"/>
        <v>3281</v>
      </c>
      <c r="AJ35" s="53"/>
      <c r="AK35" s="53"/>
      <c r="AL35" s="53"/>
      <c r="AM35" s="54"/>
      <c r="AN35" s="52" t="s">
        <v>171</v>
      </c>
      <c r="AO35" s="53"/>
      <c r="AP35" s="53"/>
      <c r="AQ35" s="53"/>
      <c r="AR35" s="54"/>
      <c r="AS35" s="52">
        <v>1500</v>
      </c>
      <c r="AT35" s="53"/>
      <c r="AU35" s="53"/>
      <c r="AV35" s="53"/>
      <c r="AW35" s="54"/>
      <c r="AX35" s="52">
        <v>0</v>
      </c>
      <c r="AY35" s="53"/>
      <c r="AZ35" s="53"/>
      <c r="BA35" s="54"/>
      <c r="BB35" s="52">
        <f t="shared" si="3"/>
        <v>1500</v>
      </c>
      <c r="BC35" s="53"/>
      <c r="BD35" s="53"/>
      <c r="BE35" s="53"/>
      <c r="BF35" s="54"/>
      <c r="BG35" s="52" t="s">
        <v>171</v>
      </c>
      <c r="BH35" s="53"/>
      <c r="BI35" s="53"/>
      <c r="BJ35" s="53"/>
      <c r="BK35" s="54"/>
      <c r="BL35" s="52">
        <v>3500</v>
      </c>
      <c r="BM35" s="53"/>
      <c r="BN35" s="53"/>
      <c r="BO35" s="53"/>
      <c r="BP35" s="54"/>
      <c r="BQ35" s="52">
        <v>0</v>
      </c>
      <c r="BR35" s="53"/>
      <c r="BS35" s="53"/>
      <c r="BT35" s="54"/>
      <c r="BU35" s="52">
        <f t="shared" si="2"/>
        <v>3500</v>
      </c>
      <c r="BV35" s="53"/>
      <c r="BW35" s="53"/>
      <c r="BX35" s="53"/>
      <c r="BY35" s="54"/>
    </row>
    <row r="36" spans="1:79" s="25" customFormat="1" ht="20.5" customHeight="1" x14ac:dyDescent="0.25">
      <c r="A36" s="70">
        <v>25020100</v>
      </c>
      <c r="B36" s="71"/>
      <c r="C36" s="71"/>
      <c r="D36" s="72"/>
      <c r="E36" s="67" t="s">
        <v>221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  <c r="U36" s="73" t="s">
        <v>171</v>
      </c>
      <c r="V36" s="73"/>
      <c r="W36" s="73"/>
      <c r="X36" s="73"/>
      <c r="Y36" s="73"/>
      <c r="Z36" s="73">
        <v>167718</v>
      </c>
      <c r="AA36" s="73"/>
      <c r="AB36" s="73"/>
      <c r="AC36" s="73"/>
      <c r="AD36" s="73"/>
      <c r="AE36" s="52">
        <v>0</v>
      </c>
      <c r="AF36" s="53"/>
      <c r="AG36" s="53"/>
      <c r="AH36" s="54"/>
      <c r="AI36" s="52">
        <f t="shared" si="0"/>
        <v>167718</v>
      </c>
      <c r="AJ36" s="53"/>
      <c r="AK36" s="53"/>
      <c r="AL36" s="53"/>
      <c r="AM36" s="54"/>
      <c r="AN36" s="52" t="s">
        <v>171</v>
      </c>
      <c r="AO36" s="53"/>
      <c r="AP36" s="53"/>
      <c r="AQ36" s="53"/>
      <c r="AR36" s="54"/>
      <c r="AS36" s="52">
        <v>0</v>
      </c>
      <c r="AT36" s="53"/>
      <c r="AU36" s="53"/>
      <c r="AV36" s="53"/>
      <c r="AW36" s="54"/>
      <c r="AX36" s="52">
        <v>0</v>
      </c>
      <c r="AY36" s="53"/>
      <c r="AZ36" s="53"/>
      <c r="BA36" s="54"/>
      <c r="BB36" s="52">
        <f t="shared" si="3"/>
        <v>0</v>
      </c>
      <c r="BC36" s="53"/>
      <c r="BD36" s="53"/>
      <c r="BE36" s="53"/>
      <c r="BF36" s="54"/>
      <c r="BG36" s="52" t="s">
        <v>171</v>
      </c>
      <c r="BH36" s="53"/>
      <c r="BI36" s="53"/>
      <c r="BJ36" s="53"/>
      <c r="BK36" s="54"/>
      <c r="BL36" s="52">
        <v>0</v>
      </c>
      <c r="BM36" s="53"/>
      <c r="BN36" s="53"/>
      <c r="BO36" s="53"/>
      <c r="BP36" s="54"/>
      <c r="BQ36" s="52">
        <v>0</v>
      </c>
      <c r="BR36" s="53"/>
      <c r="BS36" s="53"/>
      <c r="BT36" s="54"/>
      <c r="BU36" s="52">
        <f t="shared" si="2"/>
        <v>0</v>
      </c>
      <c r="BV36" s="53"/>
      <c r="BW36" s="53"/>
      <c r="BX36" s="53"/>
      <c r="BY36" s="54"/>
    </row>
    <row r="37" spans="1:79" s="25" customFormat="1" ht="30" customHeight="1" x14ac:dyDescent="0.25">
      <c r="A37" s="70"/>
      <c r="B37" s="71"/>
      <c r="C37" s="71"/>
      <c r="D37" s="72"/>
      <c r="E37" s="67" t="s">
        <v>175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73" t="s">
        <v>171</v>
      </c>
      <c r="V37" s="73"/>
      <c r="W37" s="73"/>
      <c r="X37" s="73"/>
      <c r="Y37" s="73"/>
      <c r="Z37" s="73"/>
      <c r="AA37" s="73"/>
      <c r="AB37" s="73"/>
      <c r="AC37" s="73"/>
      <c r="AD37" s="73"/>
      <c r="AE37" s="52"/>
      <c r="AF37" s="53"/>
      <c r="AG37" s="53"/>
      <c r="AH37" s="54"/>
      <c r="AI37" s="52"/>
      <c r="AJ37" s="53"/>
      <c r="AK37" s="53"/>
      <c r="AL37" s="53"/>
      <c r="AM37" s="54"/>
      <c r="AN37" s="52" t="s">
        <v>171</v>
      </c>
      <c r="AO37" s="53"/>
      <c r="AP37" s="53"/>
      <c r="AQ37" s="53"/>
      <c r="AR37" s="54"/>
      <c r="AS37" s="52"/>
      <c r="AT37" s="53"/>
      <c r="AU37" s="53"/>
      <c r="AV37" s="53"/>
      <c r="AW37" s="54"/>
      <c r="AX37" s="52"/>
      <c r="AY37" s="53"/>
      <c r="AZ37" s="53"/>
      <c r="BA37" s="54"/>
      <c r="BB37" s="52">
        <f t="shared" si="3"/>
        <v>0</v>
      </c>
      <c r="BC37" s="53"/>
      <c r="BD37" s="53"/>
      <c r="BE37" s="53"/>
      <c r="BF37" s="54"/>
      <c r="BG37" s="52" t="s">
        <v>171</v>
      </c>
      <c r="BH37" s="53"/>
      <c r="BI37" s="53"/>
      <c r="BJ37" s="53"/>
      <c r="BK37" s="54"/>
      <c r="BL37" s="52">
        <v>0</v>
      </c>
      <c r="BM37" s="53"/>
      <c r="BN37" s="53"/>
      <c r="BO37" s="53"/>
      <c r="BP37" s="54"/>
      <c r="BQ37" s="52">
        <v>0</v>
      </c>
      <c r="BR37" s="53"/>
      <c r="BS37" s="53"/>
      <c r="BT37" s="54"/>
      <c r="BU37" s="52">
        <f t="shared" si="2"/>
        <v>0</v>
      </c>
      <c r="BV37" s="53"/>
      <c r="BW37" s="53"/>
      <c r="BX37" s="53"/>
      <c r="BY37" s="54"/>
    </row>
    <row r="38" spans="1:79" s="25" customFormat="1" ht="40" customHeight="1" x14ac:dyDescent="0.25">
      <c r="A38" s="70">
        <v>602400</v>
      </c>
      <c r="B38" s="71"/>
      <c r="C38" s="71"/>
      <c r="D38" s="72"/>
      <c r="E38" s="67" t="s">
        <v>176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73" t="s">
        <v>171</v>
      </c>
      <c r="V38" s="73"/>
      <c r="W38" s="73"/>
      <c r="X38" s="73"/>
      <c r="Y38" s="73"/>
      <c r="Z38" s="73">
        <v>24237281</v>
      </c>
      <c r="AA38" s="73"/>
      <c r="AB38" s="73"/>
      <c r="AC38" s="73"/>
      <c r="AD38" s="73"/>
      <c r="AE38" s="52">
        <f>Z38</f>
        <v>24237281</v>
      </c>
      <c r="AF38" s="53"/>
      <c r="AG38" s="53"/>
      <c r="AH38" s="54"/>
      <c r="AI38" s="52">
        <f>Z38</f>
        <v>24237281</v>
      </c>
      <c r="AJ38" s="53"/>
      <c r="AK38" s="53"/>
      <c r="AL38" s="53"/>
      <c r="AM38" s="54"/>
      <c r="AN38" s="52" t="s">
        <v>171</v>
      </c>
      <c r="AO38" s="53"/>
      <c r="AP38" s="53"/>
      <c r="AQ38" s="53"/>
      <c r="AR38" s="54"/>
      <c r="AS38" s="52">
        <v>2962211</v>
      </c>
      <c r="AT38" s="53"/>
      <c r="AU38" s="53"/>
      <c r="AV38" s="53"/>
      <c r="AW38" s="54"/>
      <c r="AX38" s="52">
        <f>AS38</f>
        <v>2962211</v>
      </c>
      <c r="AY38" s="53"/>
      <c r="AZ38" s="53"/>
      <c r="BA38" s="54"/>
      <c r="BB38" s="52">
        <f t="shared" si="3"/>
        <v>2962211</v>
      </c>
      <c r="BC38" s="53"/>
      <c r="BD38" s="53"/>
      <c r="BE38" s="53"/>
      <c r="BF38" s="54"/>
      <c r="BG38" s="52" t="s">
        <v>171</v>
      </c>
      <c r="BH38" s="53"/>
      <c r="BI38" s="53"/>
      <c r="BJ38" s="53"/>
      <c r="BK38" s="54"/>
      <c r="BL38" s="52">
        <v>0</v>
      </c>
      <c r="BM38" s="53"/>
      <c r="BN38" s="53"/>
      <c r="BO38" s="53"/>
      <c r="BP38" s="54"/>
      <c r="BQ38" s="52">
        <f>BL38</f>
        <v>0</v>
      </c>
      <c r="BR38" s="53"/>
      <c r="BS38" s="53"/>
      <c r="BT38" s="54"/>
      <c r="BU38" s="52">
        <f t="shared" si="2"/>
        <v>0</v>
      </c>
      <c r="BV38" s="53"/>
      <c r="BW38" s="53"/>
      <c r="BX38" s="53"/>
      <c r="BY38" s="54"/>
    </row>
    <row r="39" spans="1:79" s="6" customFormat="1" ht="18" customHeight="1" x14ac:dyDescent="0.25">
      <c r="A39" s="117"/>
      <c r="B39" s="105"/>
      <c r="C39" s="105"/>
      <c r="D39" s="106"/>
      <c r="E39" s="84" t="s">
        <v>145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7">
        <f>U30</f>
        <v>60748887</v>
      </c>
      <c r="V39" s="87"/>
      <c r="W39" s="87"/>
      <c r="X39" s="87"/>
      <c r="Y39" s="87"/>
      <c r="Z39" s="87">
        <v>26137546</v>
      </c>
      <c r="AA39" s="87"/>
      <c r="AB39" s="87"/>
      <c r="AC39" s="87"/>
      <c r="AD39" s="87"/>
      <c r="AE39" s="141">
        <f>AE38</f>
        <v>24237281</v>
      </c>
      <c r="AF39" s="142"/>
      <c r="AG39" s="142"/>
      <c r="AH39" s="143"/>
      <c r="AI39" s="141">
        <f>U39+Z39</f>
        <v>86886433</v>
      </c>
      <c r="AJ39" s="142"/>
      <c r="AK39" s="142"/>
      <c r="AL39" s="142"/>
      <c r="AM39" s="143"/>
      <c r="AN39" s="141">
        <f>AN30</f>
        <v>65083466</v>
      </c>
      <c r="AO39" s="142"/>
      <c r="AP39" s="142"/>
      <c r="AQ39" s="142"/>
      <c r="AR39" s="143"/>
      <c r="AS39" s="141">
        <f>AS31+AS38</f>
        <v>4404453</v>
      </c>
      <c r="AT39" s="142"/>
      <c r="AU39" s="142"/>
      <c r="AV39" s="142"/>
      <c r="AW39" s="143"/>
      <c r="AX39" s="141">
        <f>AX38</f>
        <v>2962211</v>
      </c>
      <c r="AY39" s="142"/>
      <c r="AZ39" s="142"/>
      <c r="BA39" s="143"/>
      <c r="BB39" s="141">
        <f>AN39+AS39</f>
        <v>69487919</v>
      </c>
      <c r="BC39" s="142"/>
      <c r="BD39" s="142"/>
      <c r="BE39" s="142"/>
      <c r="BF39" s="143"/>
      <c r="BG39" s="141">
        <f>BG30</f>
        <v>66836891</v>
      </c>
      <c r="BH39" s="142"/>
      <c r="BI39" s="142"/>
      <c r="BJ39" s="142"/>
      <c r="BK39" s="143"/>
      <c r="BL39" s="141">
        <f>BL31</f>
        <v>1497556</v>
      </c>
      <c r="BM39" s="142"/>
      <c r="BN39" s="142"/>
      <c r="BO39" s="142"/>
      <c r="BP39" s="143"/>
      <c r="BQ39" s="141">
        <f>BQ38</f>
        <v>0</v>
      </c>
      <c r="BR39" s="142"/>
      <c r="BS39" s="142"/>
      <c r="BT39" s="143"/>
      <c r="BU39" s="141">
        <f t="shared" si="2"/>
        <v>68334447</v>
      </c>
      <c r="BV39" s="142"/>
      <c r="BW39" s="142"/>
      <c r="BX39" s="142"/>
      <c r="BY39" s="143"/>
    </row>
    <row r="40" spans="1:79" x14ac:dyDescent="0.25">
      <c r="Z40" s="78"/>
      <c r="AA40" s="78"/>
      <c r="AB40" s="78"/>
      <c r="AC40" s="78"/>
      <c r="AD40" s="78"/>
    </row>
    <row r="41" spans="1:79" ht="14.25" customHeight="1" x14ac:dyDescent="0.25">
      <c r="A41" s="231" t="s">
        <v>309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</row>
    <row r="42" spans="1:79" ht="15" customHeight="1" x14ac:dyDescent="0.25">
      <c r="A42" s="172" t="s">
        <v>211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</row>
    <row r="43" spans="1:79" s="29" customFormat="1" ht="21" customHeight="1" x14ac:dyDescent="0.2">
      <c r="A43" s="193" t="s">
        <v>2</v>
      </c>
      <c r="B43" s="194"/>
      <c r="C43" s="194"/>
      <c r="D43" s="195"/>
      <c r="E43" s="193" t="s">
        <v>19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5"/>
      <c r="X43" s="108" t="s">
        <v>215</v>
      </c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6"/>
      <c r="AR43" s="94" t="s">
        <v>310</v>
      </c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</row>
    <row r="44" spans="1:79" s="29" customFormat="1" ht="27" customHeight="1" x14ac:dyDescent="0.2">
      <c r="A44" s="196"/>
      <c r="B44" s="197"/>
      <c r="C44" s="197"/>
      <c r="D44" s="198"/>
      <c r="E44" s="196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8"/>
      <c r="X44" s="94" t="s">
        <v>4</v>
      </c>
      <c r="Y44" s="94"/>
      <c r="Z44" s="94"/>
      <c r="AA44" s="94"/>
      <c r="AB44" s="94"/>
      <c r="AC44" s="94" t="s">
        <v>3</v>
      </c>
      <c r="AD44" s="94"/>
      <c r="AE44" s="94"/>
      <c r="AF44" s="94"/>
      <c r="AG44" s="94"/>
      <c r="AH44" s="108" t="s">
        <v>114</v>
      </c>
      <c r="AI44" s="115"/>
      <c r="AJ44" s="115"/>
      <c r="AK44" s="115"/>
      <c r="AL44" s="116"/>
      <c r="AM44" s="108" t="s">
        <v>5</v>
      </c>
      <c r="AN44" s="115"/>
      <c r="AO44" s="115"/>
      <c r="AP44" s="115"/>
      <c r="AQ44" s="116"/>
      <c r="AR44" s="108" t="s">
        <v>4</v>
      </c>
      <c r="AS44" s="115"/>
      <c r="AT44" s="115"/>
      <c r="AU44" s="115"/>
      <c r="AV44" s="116"/>
      <c r="AW44" s="108" t="s">
        <v>3</v>
      </c>
      <c r="AX44" s="115"/>
      <c r="AY44" s="115"/>
      <c r="AZ44" s="115"/>
      <c r="BA44" s="116"/>
      <c r="BB44" s="108" t="s">
        <v>114</v>
      </c>
      <c r="BC44" s="115"/>
      <c r="BD44" s="115"/>
      <c r="BE44" s="115"/>
      <c r="BF44" s="116"/>
      <c r="BG44" s="108" t="s">
        <v>94</v>
      </c>
      <c r="BH44" s="115"/>
      <c r="BI44" s="115"/>
      <c r="BJ44" s="115"/>
      <c r="BK44" s="116"/>
    </row>
    <row r="45" spans="1:79" ht="15" customHeight="1" x14ac:dyDescent="0.25">
      <c r="A45" s="108">
        <v>1</v>
      </c>
      <c r="B45" s="115"/>
      <c r="C45" s="115"/>
      <c r="D45" s="116"/>
      <c r="E45" s="108">
        <v>2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/>
      <c r="X45" s="94">
        <v>3</v>
      </c>
      <c r="Y45" s="94"/>
      <c r="Z45" s="94"/>
      <c r="AA45" s="94"/>
      <c r="AB45" s="94"/>
      <c r="AC45" s="94">
        <v>4</v>
      </c>
      <c r="AD45" s="94"/>
      <c r="AE45" s="94"/>
      <c r="AF45" s="94"/>
      <c r="AG45" s="94"/>
      <c r="AH45" s="94">
        <v>5</v>
      </c>
      <c r="AI45" s="94"/>
      <c r="AJ45" s="94"/>
      <c r="AK45" s="94"/>
      <c r="AL45" s="94"/>
      <c r="AM45" s="94">
        <v>6</v>
      </c>
      <c r="AN45" s="94"/>
      <c r="AO45" s="94"/>
      <c r="AP45" s="94"/>
      <c r="AQ45" s="94"/>
      <c r="AR45" s="108">
        <v>7</v>
      </c>
      <c r="AS45" s="115"/>
      <c r="AT45" s="115"/>
      <c r="AU45" s="115"/>
      <c r="AV45" s="116"/>
      <c r="AW45" s="108">
        <v>8</v>
      </c>
      <c r="AX45" s="115"/>
      <c r="AY45" s="115"/>
      <c r="AZ45" s="115"/>
      <c r="BA45" s="116"/>
      <c r="BB45" s="108">
        <v>9</v>
      </c>
      <c r="BC45" s="115"/>
      <c r="BD45" s="115"/>
      <c r="BE45" s="115"/>
      <c r="BF45" s="116"/>
      <c r="BG45" s="108">
        <v>10</v>
      </c>
      <c r="BH45" s="115"/>
      <c r="BI45" s="115"/>
      <c r="BJ45" s="115"/>
      <c r="BK45" s="116"/>
    </row>
    <row r="46" spans="1:79" ht="20.25" hidden="1" customHeight="1" x14ac:dyDescent="0.25">
      <c r="A46" s="147" t="s">
        <v>54</v>
      </c>
      <c r="B46" s="148"/>
      <c r="C46" s="148"/>
      <c r="D46" s="149"/>
      <c r="E46" s="147" t="s">
        <v>55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9"/>
      <c r="X46" s="199" t="s">
        <v>58</v>
      </c>
      <c r="Y46" s="199"/>
      <c r="Z46" s="199"/>
      <c r="AA46" s="199"/>
      <c r="AB46" s="199"/>
      <c r="AC46" s="199" t="s">
        <v>59</v>
      </c>
      <c r="AD46" s="199"/>
      <c r="AE46" s="199"/>
      <c r="AF46" s="199"/>
      <c r="AG46" s="199"/>
      <c r="AH46" s="147" t="s">
        <v>92</v>
      </c>
      <c r="AI46" s="148"/>
      <c r="AJ46" s="148"/>
      <c r="AK46" s="148"/>
      <c r="AL46" s="149"/>
      <c r="AM46" s="150" t="s">
        <v>169</v>
      </c>
      <c r="AN46" s="151"/>
      <c r="AO46" s="151"/>
      <c r="AP46" s="151"/>
      <c r="AQ46" s="152"/>
      <c r="AR46" s="147" t="s">
        <v>60</v>
      </c>
      <c r="AS46" s="148"/>
      <c r="AT46" s="148"/>
      <c r="AU46" s="148"/>
      <c r="AV46" s="149"/>
      <c r="AW46" s="147" t="s">
        <v>61</v>
      </c>
      <c r="AX46" s="148"/>
      <c r="AY46" s="148"/>
      <c r="AZ46" s="148"/>
      <c r="BA46" s="149"/>
      <c r="BB46" s="147" t="s">
        <v>93</v>
      </c>
      <c r="BC46" s="148"/>
      <c r="BD46" s="148"/>
      <c r="BE46" s="148"/>
      <c r="BF46" s="149"/>
      <c r="BG46" s="150" t="s">
        <v>169</v>
      </c>
      <c r="BH46" s="151"/>
      <c r="BI46" s="151"/>
      <c r="BJ46" s="151"/>
      <c r="BK46" s="152"/>
      <c r="CA46" t="s">
        <v>23</v>
      </c>
    </row>
    <row r="47" spans="1:79" s="25" customFormat="1" ht="21.5" customHeight="1" x14ac:dyDescent="0.25">
      <c r="A47" s="70"/>
      <c r="B47" s="71"/>
      <c r="C47" s="71"/>
      <c r="D47" s="72"/>
      <c r="E47" s="67" t="s">
        <v>170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9"/>
      <c r="X47" s="52">
        <v>65166348</v>
      </c>
      <c r="Y47" s="53"/>
      <c r="Z47" s="53"/>
      <c r="AA47" s="53"/>
      <c r="AB47" s="54"/>
      <c r="AC47" s="52" t="s">
        <v>171</v>
      </c>
      <c r="AD47" s="53"/>
      <c r="AE47" s="53"/>
      <c r="AF47" s="53"/>
      <c r="AG47" s="54"/>
      <c r="AH47" s="52" t="s">
        <v>171</v>
      </c>
      <c r="AI47" s="53"/>
      <c r="AJ47" s="53"/>
      <c r="AK47" s="53"/>
      <c r="AL47" s="54"/>
      <c r="AM47" s="52">
        <f t="shared" ref="AM47:AM56" si="4">IF(ISNUMBER(X47),X47,0)+IF(ISNUMBER(AC47),AC47,0)</f>
        <v>65166348</v>
      </c>
      <c r="AN47" s="53"/>
      <c r="AO47" s="53"/>
      <c r="AP47" s="53"/>
      <c r="AQ47" s="54"/>
      <c r="AR47" s="52">
        <v>65471167</v>
      </c>
      <c r="AS47" s="53"/>
      <c r="AT47" s="53"/>
      <c r="AU47" s="53"/>
      <c r="AV47" s="54"/>
      <c r="AW47" s="52" t="s">
        <v>171</v>
      </c>
      <c r="AX47" s="53"/>
      <c r="AY47" s="53"/>
      <c r="AZ47" s="53"/>
      <c r="BA47" s="54"/>
      <c r="BB47" s="52" t="s">
        <v>171</v>
      </c>
      <c r="BC47" s="53"/>
      <c r="BD47" s="53"/>
      <c r="BE47" s="53"/>
      <c r="BF47" s="54"/>
      <c r="BG47" s="73">
        <f t="shared" ref="BG47:BG56" si="5">IF(ISNUMBER(AR47),AR47,0)+IF(ISNUMBER(AW47),AW47,0)</f>
        <v>65471167</v>
      </c>
      <c r="BH47" s="73"/>
      <c r="BI47" s="73"/>
      <c r="BJ47" s="73"/>
      <c r="BK47" s="73"/>
      <c r="CA47" s="25" t="s">
        <v>24</v>
      </c>
    </row>
    <row r="48" spans="1:79" s="25" customFormat="1" ht="28.5" customHeight="1" x14ac:dyDescent="0.25">
      <c r="A48" s="70"/>
      <c r="B48" s="71"/>
      <c r="C48" s="71"/>
      <c r="D48" s="72"/>
      <c r="E48" s="67" t="s">
        <v>172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9"/>
      <c r="X48" s="52" t="s">
        <v>171</v>
      </c>
      <c r="Y48" s="53"/>
      <c r="Z48" s="53"/>
      <c r="AA48" s="53"/>
      <c r="AB48" s="54"/>
      <c r="AC48" s="52">
        <f>BL31</f>
        <v>1497556</v>
      </c>
      <c r="AD48" s="53"/>
      <c r="AE48" s="53"/>
      <c r="AF48" s="53"/>
      <c r="AG48" s="54"/>
      <c r="AH48" s="52">
        <v>0</v>
      </c>
      <c r="AI48" s="53"/>
      <c r="AJ48" s="53"/>
      <c r="AK48" s="53"/>
      <c r="AL48" s="54"/>
      <c r="AM48" s="52">
        <f t="shared" si="4"/>
        <v>1497556</v>
      </c>
      <c r="AN48" s="53"/>
      <c r="AO48" s="53"/>
      <c r="AP48" s="53"/>
      <c r="AQ48" s="54"/>
      <c r="AR48" s="52" t="s">
        <v>171</v>
      </c>
      <c r="AS48" s="53"/>
      <c r="AT48" s="53"/>
      <c r="AU48" s="53"/>
      <c r="AV48" s="54"/>
      <c r="AW48" s="52">
        <f>AC48</f>
        <v>1497556</v>
      </c>
      <c r="AX48" s="53"/>
      <c r="AY48" s="53"/>
      <c r="AZ48" s="53"/>
      <c r="BA48" s="54"/>
      <c r="BB48" s="52">
        <v>0</v>
      </c>
      <c r="BC48" s="53"/>
      <c r="BD48" s="53"/>
      <c r="BE48" s="53"/>
      <c r="BF48" s="54"/>
      <c r="BG48" s="73">
        <f t="shared" si="5"/>
        <v>1497556</v>
      </c>
      <c r="BH48" s="73"/>
      <c r="BI48" s="73"/>
      <c r="BJ48" s="73"/>
      <c r="BK48" s="73"/>
    </row>
    <row r="49" spans="1:78" s="25" customFormat="1" ht="31.5" customHeight="1" x14ac:dyDescent="0.25">
      <c r="A49" s="70">
        <v>25010100</v>
      </c>
      <c r="B49" s="71"/>
      <c r="C49" s="71"/>
      <c r="D49" s="72"/>
      <c r="E49" s="67" t="s">
        <v>173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9"/>
      <c r="X49" s="52" t="s">
        <v>171</v>
      </c>
      <c r="Y49" s="53"/>
      <c r="Z49" s="53"/>
      <c r="AA49" s="53"/>
      <c r="AB49" s="54"/>
      <c r="AC49" s="52">
        <f>BL32</f>
        <v>1138372</v>
      </c>
      <c r="AD49" s="53"/>
      <c r="AE49" s="53"/>
      <c r="AF49" s="53"/>
      <c r="AG49" s="54"/>
      <c r="AH49" s="52">
        <v>0</v>
      </c>
      <c r="AI49" s="53"/>
      <c r="AJ49" s="53"/>
      <c r="AK49" s="53"/>
      <c r="AL49" s="54"/>
      <c r="AM49" s="52">
        <f t="shared" si="4"/>
        <v>1138372</v>
      </c>
      <c r="AN49" s="53"/>
      <c r="AO49" s="53"/>
      <c r="AP49" s="53"/>
      <c r="AQ49" s="54"/>
      <c r="AR49" s="52" t="s">
        <v>171</v>
      </c>
      <c r="AS49" s="53"/>
      <c r="AT49" s="53"/>
      <c r="AU49" s="53"/>
      <c r="AV49" s="54"/>
      <c r="AW49" s="52"/>
      <c r="AX49" s="53"/>
      <c r="AY49" s="53"/>
      <c r="AZ49" s="53"/>
      <c r="BA49" s="54"/>
      <c r="BB49" s="52">
        <v>0</v>
      </c>
      <c r="BC49" s="53"/>
      <c r="BD49" s="53"/>
      <c r="BE49" s="53"/>
      <c r="BF49" s="54"/>
      <c r="BG49" s="73">
        <f t="shared" si="5"/>
        <v>0</v>
      </c>
      <c r="BH49" s="73"/>
      <c r="BI49" s="73"/>
      <c r="BJ49" s="73"/>
      <c r="BK49" s="73"/>
    </row>
    <row r="50" spans="1:78" s="25" customFormat="1" ht="33" customHeight="1" x14ac:dyDescent="0.25">
      <c r="A50" s="70">
        <v>25010200</v>
      </c>
      <c r="B50" s="71"/>
      <c r="C50" s="71"/>
      <c r="D50" s="72"/>
      <c r="E50" s="67" t="s">
        <v>219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9"/>
      <c r="X50" s="52" t="s">
        <v>171</v>
      </c>
      <c r="Y50" s="53"/>
      <c r="Z50" s="53"/>
      <c r="AA50" s="53"/>
      <c r="AB50" s="54"/>
      <c r="AC50" s="52">
        <v>0</v>
      </c>
      <c r="AD50" s="53"/>
      <c r="AE50" s="53"/>
      <c r="AF50" s="53"/>
      <c r="AG50" s="54"/>
      <c r="AH50" s="52">
        <v>0</v>
      </c>
      <c r="AI50" s="53"/>
      <c r="AJ50" s="53"/>
      <c r="AK50" s="53"/>
      <c r="AL50" s="54"/>
      <c r="AM50" s="52">
        <f t="shared" si="4"/>
        <v>0</v>
      </c>
      <c r="AN50" s="53"/>
      <c r="AO50" s="53"/>
      <c r="AP50" s="53"/>
      <c r="AQ50" s="54"/>
      <c r="AR50" s="52" t="s">
        <v>171</v>
      </c>
      <c r="AS50" s="53"/>
      <c r="AT50" s="53"/>
      <c r="AU50" s="53"/>
      <c r="AV50" s="54"/>
      <c r="AW50" s="52">
        <v>0</v>
      </c>
      <c r="AX50" s="53"/>
      <c r="AY50" s="53"/>
      <c r="AZ50" s="53"/>
      <c r="BA50" s="54"/>
      <c r="BB50" s="52">
        <v>0</v>
      </c>
      <c r="BC50" s="53"/>
      <c r="BD50" s="53"/>
      <c r="BE50" s="53"/>
      <c r="BF50" s="54"/>
      <c r="BG50" s="73">
        <f t="shared" si="5"/>
        <v>0</v>
      </c>
      <c r="BH50" s="73"/>
      <c r="BI50" s="73"/>
      <c r="BJ50" s="73"/>
      <c r="BK50" s="73"/>
    </row>
    <row r="51" spans="1:78" s="25" customFormat="1" ht="43" customHeight="1" x14ac:dyDescent="0.25">
      <c r="A51" s="70">
        <v>25010300</v>
      </c>
      <c r="B51" s="71"/>
      <c r="C51" s="71"/>
      <c r="D51" s="72"/>
      <c r="E51" s="67" t="s">
        <v>174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9"/>
      <c r="X51" s="52" t="s">
        <v>171</v>
      </c>
      <c r="Y51" s="53"/>
      <c r="Z51" s="53"/>
      <c r="AA51" s="53"/>
      <c r="AB51" s="54"/>
      <c r="AC51" s="52">
        <f>BU34</f>
        <v>355684</v>
      </c>
      <c r="AD51" s="53"/>
      <c r="AE51" s="53"/>
      <c r="AF51" s="53"/>
      <c r="AG51" s="54"/>
      <c r="AH51" s="52">
        <v>0</v>
      </c>
      <c r="AI51" s="53"/>
      <c r="AJ51" s="53"/>
      <c r="AK51" s="53"/>
      <c r="AL51" s="54"/>
      <c r="AM51" s="52">
        <f t="shared" si="4"/>
        <v>355684</v>
      </c>
      <c r="AN51" s="53"/>
      <c r="AO51" s="53"/>
      <c r="AP51" s="53"/>
      <c r="AQ51" s="54"/>
      <c r="AR51" s="52" t="s">
        <v>171</v>
      </c>
      <c r="AS51" s="53"/>
      <c r="AT51" s="53"/>
      <c r="AU51" s="53"/>
      <c r="AV51" s="54"/>
      <c r="AW51" s="52"/>
      <c r="AX51" s="53"/>
      <c r="AY51" s="53"/>
      <c r="AZ51" s="53"/>
      <c r="BA51" s="54"/>
      <c r="BB51" s="52">
        <v>0</v>
      </c>
      <c r="BC51" s="53"/>
      <c r="BD51" s="53"/>
      <c r="BE51" s="53"/>
      <c r="BF51" s="54"/>
      <c r="BG51" s="73">
        <f t="shared" si="5"/>
        <v>0</v>
      </c>
      <c r="BH51" s="73"/>
      <c r="BI51" s="73"/>
      <c r="BJ51" s="73"/>
      <c r="BK51" s="73"/>
    </row>
    <row r="52" spans="1:78" s="25" customFormat="1" ht="30.5" customHeight="1" x14ac:dyDescent="0.25">
      <c r="A52" s="70">
        <v>25010400</v>
      </c>
      <c r="B52" s="71"/>
      <c r="C52" s="71"/>
      <c r="D52" s="72"/>
      <c r="E52" s="67" t="s">
        <v>220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9"/>
      <c r="X52" s="52" t="s">
        <v>171</v>
      </c>
      <c r="Y52" s="53"/>
      <c r="Z52" s="53"/>
      <c r="AA52" s="53"/>
      <c r="AB52" s="54"/>
      <c r="AC52" s="52">
        <f>BL35</f>
        <v>3500</v>
      </c>
      <c r="AD52" s="53"/>
      <c r="AE52" s="53"/>
      <c r="AF52" s="53"/>
      <c r="AG52" s="54"/>
      <c r="AH52" s="52">
        <v>0</v>
      </c>
      <c r="AI52" s="53"/>
      <c r="AJ52" s="53"/>
      <c r="AK52" s="53"/>
      <c r="AL52" s="54"/>
      <c r="AM52" s="52">
        <f t="shared" si="4"/>
        <v>3500</v>
      </c>
      <c r="AN52" s="53"/>
      <c r="AO52" s="53"/>
      <c r="AP52" s="53"/>
      <c r="AQ52" s="54"/>
      <c r="AR52" s="52" t="s">
        <v>171</v>
      </c>
      <c r="AS52" s="53"/>
      <c r="AT52" s="53"/>
      <c r="AU52" s="53"/>
      <c r="AV52" s="54"/>
      <c r="AW52" s="52"/>
      <c r="AX52" s="53"/>
      <c r="AY52" s="53"/>
      <c r="AZ52" s="53"/>
      <c r="BA52" s="54"/>
      <c r="BB52" s="52">
        <v>0</v>
      </c>
      <c r="BC52" s="53"/>
      <c r="BD52" s="53"/>
      <c r="BE52" s="53"/>
      <c r="BF52" s="54"/>
      <c r="BG52" s="73">
        <f t="shared" si="5"/>
        <v>0</v>
      </c>
      <c r="BH52" s="73"/>
      <c r="BI52" s="73"/>
      <c r="BJ52" s="73"/>
      <c r="BK52" s="73"/>
    </row>
    <row r="53" spans="1:78" s="25" customFormat="1" ht="23.5" customHeight="1" x14ac:dyDescent="0.25">
      <c r="A53" s="70">
        <v>25020100</v>
      </c>
      <c r="B53" s="71"/>
      <c r="C53" s="71"/>
      <c r="D53" s="72"/>
      <c r="E53" s="67" t="s">
        <v>221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9"/>
      <c r="X53" s="52" t="s">
        <v>171</v>
      </c>
      <c r="Y53" s="53"/>
      <c r="Z53" s="53"/>
      <c r="AA53" s="53"/>
      <c r="AB53" s="54"/>
      <c r="AC53" s="52">
        <v>0</v>
      </c>
      <c r="AD53" s="53"/>
      <c r="AE53" s="53"/>
      <c r="AF53" s="53"/>
      <c r="AG53" s="54"/>
      <c r="AH53" s="52">
        <v>0</v>
      </c>
      <c r="AI53" s="53"/>
      <c r="AJ53" s="53"/>
      <c r="AK53" s="53"/>
      <c r="AL53" s="54"/>
      <c r="AM53" s="52">
        <f t="shared" si="4"/>
        <v>0</v>
      </c>
      <c r="AN53" s="53"/>
      <c r="AO53" s="53"/>
      <c r="AP53" s="53"/>
      <c r="AQ53" s="54"/>
      <c r="AR53" s="52" t="s">
        <v>171</v>
      </c>
      <c r="AS53" s="53"/>
      <c r="AT53" s="53"/>
      <c r="AU53" s="53"/>
      <c r="AV53" s="54"/>
      <c r="AW53" s="52">
        <v>0</v>
      </c>
      <c r="AX53" s="53"/>
      <c r="AY53" s="53"/>
      <c r="AZ53" s="53"/>
      <c r="BA53" s="54"/>
      <c r="BB53" s="52">
        <v>0</v>
      </c>
      <c r="BC53" s="53"/>
      <c r="BD53" s="53"/>
      <c r="BE53" s="53"/>
      <c r="BF53" s="54"/>
      <c r="BG53" s="73">
        <f t="shared" si="5"/>
        <v>0</v>
      </c>
      <c r="BH53" s="73"/>
      <c r="BI53" s="73"/>
      <c r="BJ53" s="73"/>
      <c r="BK53" s="73"/>
    </row>
    <row r="54" spans="1:78" s="25" customFormat="1" ht="32" customHeight="1" x14ac:dyDescent="0.25">
      <c r="A54" s="70"/>
      <c r="B54" s="71"/>
      <c r="C54" s="71"/>
      <c r="D54" s="72"/>
      <c r="E54" s="67" t="s">
        <v>175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9"/>
      <c r="X54" s="52" t="s">
        <v>171</v>
      </c>
      <c r="Y54" s="53"/>
      <c r="Z54" s="53"/>
      <c r="AA54" s="53"/>
      <c r="AB54" s="54"/>
      <c r="AC54" s="52">
        <v>0</v>
      </c>
      <c r="AD54" s="53"/>
      <c r="AE54" s="53"/>
      <c r="AF54" s="53"/>
      <c r="AG54" s="54"/>
      <c r="AH54" s="52">
        <v>0</v>
      </c>
      <c r="AI54" s="53"/>
      <c r="AJ54" s="53"/>
      <c r="AK54" s="53"/>
      <c r="AL54" s="54"/>
      <c r="AM54" s="52">
        <f t="shared" si="4"/>
        <v>0</v>
      </c>
      <c r="AN54" s="53"/>
      <c r="AO54" s="53"/>
      <c r="AP54" s="53"/>
      <c r="AQ54" s="54"/>
      <c r="AR54" s="52" t="s">
        <v>171</v>
      </c>
      <c r="AS54" s="53"/>
      <c r="AT54" s="53"/>
      <c r="AU54" s="53"/>
      <c r="AV54" s="54"/>
      <c r="AW54" s="52">
        <v>0</v>
      </c>
      <c r="AX54" s="53"/>
      <c r="AY54" s="53"/>
      <c r="AZ54" s="53"/>
      <c r="BA54" s="54"/>
      <c r="BB54" s="52">
        <v>0</v>
      </c>
      <c r="BC54" s="53"/>
      <c r="BD54" s="53"/>
      <c r="BE54" s="53"/>
      <c r="BF54" s="54"/>
      <c r="BG54" s="73">
        <f t="shared" si="5"/>
        <v>0</v>
      </c>
      <c r="BH54" s="73"/>
      <c r="BI54" s="73"/>
      <c r="BJ54" s="73"/>
      <c r="BK54" s="73"/>
    </row>
    <row r="55" spans="1:78" s="25" customFormat="1" ht="32.5" customHeight="1" x14ac:dyDescent="0.25">
      <c r="A55" s="70">
        <v>602400</v>
      </c>
      <c r="B55" s="71"/>
      <c r="C55" s="71"/>
      <c r="D55" s="72"/>
      <c r="E55" s="67" t="s">
        <v>176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9"/>
      <c r="X55" s="52" t="s">
        <v>171</v>
      </c>
      <c r="Y55" s="53"/>
      <c r="Z55" s="53"/>
      <c r="AA55" s="53"/>
      <c r="AB55" s="54"/>
      <c r="AC55" s="52">
        <v>0</v>
      </c>
      <c r="AD55" s="53"/>
      <c r="AE55" s="53"/>
      <c r="AF55" s="53"/>
      <c r="AG55" s="54"/>
      <c r="AH55" s="52">
        <v>0</v>
      </c>
      <c r="AI55" s="53"/>
      <c r="AJ55" s="53"/>
      <c r="AK55" s="53"/>
      <c r="AL55" s="54"/>
      <c r="AM55" s="52">
        <f t="shared" si="4"/>
        <v>0</v>
      </c>
      <c r="AN55" s="53"/>
      <c r="AO55" s="53"/>
      <c r="AP55" s="53"/>
      <c r="AQ55" s="54"/>
      <c r="AR55" s="52" t="s">
        <v>171</v>
      </c>
      <c r="AS55" s="53"/>
      <c r="AT55" s="53"/>
      <c r="AU55" s="53"/>
      <c r="AV55" s="54"/>
      <c r="AW55" s="52">
        <v>0</v>
      </c>
      <c r="AX55" s="53"/>
      <c r="AY55" s="53"/>
      <c r="AZ55" s="53"/>
      <c r="BA55" s="54"/>
      <c r="BB55" s="52">
        <v>0</v>
      </c>
      <c r="BC55" s="53"/>
      <c r="BD55" s="53"/>
      <c r="BE55" s="53"/>
      <c r="BF55" s="54"/>
      <c r="BG55" s="73">
        <f t="shared" si="5"/>
        <v>0</v>
      </c>
      <c r="BH55" s="73"/>
      <c r="BI55" s="73"/>
      <c r="BJ55" s="73"/>
      <c r="BK55" s="73"/>
    </row>
    <row r="56" spans="1:78" s="6" customFormat="1" ht="18.5" customHeight="1" x14ac:dyDescent="0.25">
      <c r="A56" s="117"/>
      <c r="B56" s="105"/>
      <c r="C56" s="105"/>
      <c r="D56" s="106"/>
      <c r="E56" s="84" t="s">
        <v>145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6"/>
      <c r="X56" s="141">
        <f>X47</f>
        <v>65166348</v>
      </c>
      <c r="Y56" s="142"/>
      <c r="Z56" s="142"/>
      <c r="AA56" s="142"/>
      <c r="AB56" s="143"/>
      <c r="AC56" s="141">
        <f>AC48</f>
        <v>1497556</v>
      </c>
      <c r="AD56" s="142"/>
      <c r="AE56" s="142"/>
      <c r="AF56" s="142"/>
      <c r="AG56" s="143"/>
      <c r="AH56" s="141">
        <v>0</v>
      </c>
      <c r="AI56" s="142"/>
      <c r="AJ56" s="142"/>
      <c r="AK56" s="142"/>
      <c r="AL56" s="143"/>
      <c r="AM56" s="141">
        <f t="shared" si="4"/>
        <v>66663904</v>
      </c>
      <c r="AN56" s="142"/>
      <c r="AO56" s="142"/>
      <c r="AP56" s="142"/>
      <c r="AQ56" s="143"/>
      <c r="AR56" s="141">
        <f>AR47</f>
        <v>65471167</v>
      </c>
      <c r="AS56" s="142"/>
      <c r="AT56" s="142"/>
      <c r="AU56" s="142"/>
      <c r="AV56" s="143"/>
      <c r="AW56" s="141">
        <f>AW48</f>
        <v>1497556</v>
      </c>
      <c r="AX56" s="142"/>
      <c r="AY56" s="142"/>
      <c r="AZ56" s="142"/>
      <c r="BA56" s="143"/>
      <c r="BB56" s="141">
        <v>0</v>
      </c>
      <c r="BC56" s="142"/>
      <c r="BD56" s="142"/>
      <c r="BE56" s="142"/>
      <c r="BF56" s="143"/>
      <c r="BG56" s="87">
        <f t="shared" si="5"/>
        <v>66968723</v>
      </c>
      <c r="BH56" s="87"/>
      <c r="BI56" s="87"/>
      <c r="BJ56" s="87"/>
      <c r="BK56" s="87"/>
    </row>
    <row r="57" spans="1:78" s="4" customFormat="1" ht="12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8" spans="1:78" hidden="1" x14ac:dyDescent="0.25"/>
    <row r="59" spans="1:78" s="3" customFormat="1" ht="14.25" customHeight="1" x14ac:dyDescent="0.25">
      <c r="A59" s="102" t="s">
        <v>115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9"/>
    </row>
    <row r="60" spans="1:78" ht="14.25" customHeight="1" x14ac:dyDescent="0.25">
      <c r="A60" s="102" t="s">
        <v>311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</row>
    <row r="61" spans="1:78" ht="15" customHeight="1" x14ac:dyDescent="0.25">
      <c r="A61" s="165" t="s">
        <v>211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</row>
    <row r="62" spans="1:78" s="27" customFormat="1" ht="23.5" customHeight="1" x14ac:dyDescent="0.25">
      <c r="A62" s="193" t="s">
        <v>116</v>
      </c>
      <c r="B62" s="194"/>
      <c r="C62" s="194"/>
      <c r="D62" s="195"/>
      <c r="E62" s="94" t="s">
        <v>19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108" t="s">
        <v>306</v>
      </c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6"/>
      <c r="AN62" s="108" t="s">
        <v>307</v>
      </c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6"/>
      <c r="BG62" s="108" t="s">
        <v>308</v>
      </c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6"/>
    </row>
    <row r="63" spans="1:78" s="27" customFormat="1" ht="23.5" customHeight="1" x14ac:dyDescent="0.25">
      <c r="A63" s="196"/>
      <c r="B63" s="197"/>
      <c r="C63" s="197"/>
      <c r="D63" s="198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108" t="s">
        <v>4</v>
      </c>
      <c r="V63" s="115"/>
      <c r="W63" s="115"/>
      <c r="X63" s="115"/>
      <c r="Y63" s="116"/>
      <c r="Z63" s="108" t="s">
        <v>3</v>
      </c>
      <c r="AA63" s="115"/>
      <c r="AB63" s="115"/>
      <c r="AC63" s="115"/>
      <c r="AD63" s="116"/>
      <c r="AE63" s="108" t="s">
        <v>114</v>
      </c>
      <c r="AF63" s="115"/>
      <c r="AG63" s="115"/>
      <c r="AH63" s="116"/>
      <c r="AI63" s="108" t="s">
        <v>5</v>
      </c>
      <c r="AJ63" s="115"/>
      <c r="AK63" s="115"/>
      <c r="AL63" s="115"/>
      <c r="AM63" s="116"/>
      <c r="AN63" s="108" t="s">
        <v>4</v>
      </c>
      <c r="AO63" s="115"/>
      <c r="AP63" s="115"/>
      <c r="AQ63" s="115"/>
      <c r="AR63" s="116"/>
      <c r="AS63" s="108" t="s">
        <v>3</v>
      </c>
      <c r="AT63" s="115"/>
      <c r="AU63" s="115"/>
      <c r="AV63" s="115"/>
      <c r="AW63" s="116"/>
      <c r="AX63" s="108" t="s">
        <v>114</v>
      </c>
      <c r="AY63" s="115"/>
      <c r="AZ63" s="115"/>
      <c r="BA63" s="116"/>
      <c r="BB63" s="108" t="s">
        <v>94</v>
      </c>
      <c r="BC63" s="115"/>
      <c r="BD63" s="115"/>
      <c r="BE63" s="115"/>
      <c r="BF63" s="116"/>
      <c r="BG63" s="108" t="s">
        <v>4</v>
      </c>
      <c r="BH63" s="115"/>
      <c r="BI63" s="115"/>
      <c r="BJ63" s="115"/>
      <c r="BK63" s="116"/>
      <c r="BL63" s="108" t="s">
        <v>3</v>
      </c>
      <c r="BM63" s="115"/>
      <c r="BN63" s="115"/>
      <c r="BO63" s="115"/>
      <c r="BP63" s="116"/>
      <c r="BQ63" s="108" t="s">
        <v>114</v>
      </c>
      <c r="BR63" s="115"/>
      <c r="BS63" s="115"/>
      <c r="BT63" s="116"/>
      <c r="BU63" s="108" t="s">
        <v>95</v>
      </c>
      <c r="BV63" s="115"/>
      <c r="BW63" s="115"/>
      <c r="BX63" s="115"/>
      <c r="BY63" s="116"/>
    </row>
    <row r="64" spans="1:78" s="29" customFormat="1" ht="15" customHeight="1" x14ac:dyDescent="0.2">
      <c r="A64" s="108">
        <v>1</v>
      </c>
      <c r="B64" s="115"/>
      <c r="C64" s="115"/>
      <c r="D64" s="116"/>
      <c r="E64" s="108">
        <v>2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08">
        <v>3</v>
      </c>
      <c r="V64" s="115"/>
      <c r="W64" s="115"/>
      <c r="X64" s="115"/>
      <c r="Y64" s="116"/>
      <c r="Z64" s="108">
        <v>4</v>
      </c>
      <c r="AA64" s="115"/>
      <c r="AB64" s="115"/>
      <c r="AC64" s="115"/>
      <c r="AD64" s="116"/>
      <c r="AE64" s="108">
        <v>5</v>
      </c>
      <c r="AF64" s="115"/>
      <c r="AG64" s="115"/>
      <c r="AH64" s="116"/>
      <c r="AI64" s="108">
        <v>6</v>
      </c>
      <c r="AJ64" s="115"/>
      <c r="AK64" s="115"/>
      <c r="AL64" s="115"/>
      <c r="AM64" s="116"/>
      <c r="AN64" s="108">
        <v>7</v>
      </c>
      <c r="AO64" s="115"/>
      <c r="AP64" s="115"/>
      <c r="AQ64" s="115"/>
      <c r="AR64" s="116"/>
      <c r="AS64" s="108">
        <v>8</v>
      </c>
      <c r="AT64" s="115"/>
      <c r="AU64" s="115"/>
      <c r="AV64" s="115"/>
      <c r="AW64" s="116"/>
      <c r="AX64" s="108">
        <v>9</v>
      </c>
      <c r="AY64" s="115"/>
      <c r="AZ64" s="115"/>
      <c r="BA64" s="116"/>
      <c r="BB64" s="108">
        <v>10</v>
      </c>
      <c r="BC64" s="115"/>
      <c r="BD64" s="115"/>
      <c r="BE64" s="115"/>
      <c r="BF64" s="116"/>
      <c r="BG64" s="108">
        <v>11</v>
      </c>
      <c r="BH64" s="115"/>
      <c r="BI64" s="115"/>
      <c r="BJ64" s="115"/>
      <c r="BK64" s="116"/>
      <c r="BL64" s="108">
        <v>12</v>
      </c>
      <c r="BM64" s="115"/>
      <c r="BN64" s="115"/>
      <c r="BO64" s="115"/>
      <c r="BP64" s="116"/>
      <c r="BQ64" s="108">
        <v>13</v>
      </c>
      <c r="BR64" s="115"/>
      <c r="BS64" s="115"/>
      <c r="BT64" s="116"/>
      <c r="BU64" s="108">
        <v>14</v>
      </c>
      <c r="BV64" s="115"/>
      <c r="BW64" s="115"/>
      <c r="BX64" s="115"/>
      <c r="BY64" s="116"/>
    </row>
    <row r="65" spans="1:82" s="1" customFormat="1" ht="12.75" hidden="1" customHeight="1" x14ac:dyDescent="0.25">
      <c r="A65" s="147" t="s">
        <v>62</v>
      </c>
      <c r="B65" s="148"/>
      <c r="C65" s="148"/>
      <c r="D65" s="149"/>
      <c r="E65" s="147" t="s">
        <v>55</v>
      </c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9"/>
      <c r="U65" s="147" t="s">
        <v>63</v>
      </c>
      <c r="V65" s="148"/>
      <c r="W65" s="148"/>
      <c r="X65" s="148"/>
      <c r="Y65" s="149"/>
      <c r="Z65" s="147" t="s">
        <v>64</v>
      </c>
      <c r="AA65" s="148"/>
      <c r="AB65" s="148"/>
      <c r="AC65" s="148"/>
      <c r="AD65" s="149"/>
      <c r="AE65" s="147" t="s">
        <v>89</v>
      </c>
      <c r="AF65" s="148"/>
      <c r="AG65" s="148"/>
      <c r="AH65" s="149"/>
      <c r="AI65" s="150" t="s">
        <v>168</v>
      </c>
      <c r="AJ65" s="151"/>
      <c r="AK65" s="151"/>
      <c r="AL65" s="151"/>
      <c r="AM65" s="152"/>
      <c r="AN65" s="147" t="s">
        <v>65</v>
      </c>
      <c r="AO65" s="148"/>
      <c r="AP65" s="148"/>
      <c r="AQ65" s="148"/>
      <c r="AR65" s="149"/>
      <c r="AS65" s="147" t="s">
        <v>66</v>
      </c>
      <c r="AT65" s="148"/>
      <c r="AU65" s="148"/>
      <c r="AV65" s="148"/>
      <c r="AW65" s="149"/>
      <c r="AX65" s="147" t="s">
        <v>90</v>
      </c>
      <c r="AY65" s="148"/>
      <c r="AZ65" s="148"/>
      <c r="BA65" s="149"/>
      <c r="BB65" s="150" t="s">
        <v>168</v>
      </c>
      <c r="BC65" s="151"/>
      <c r="BD65" s="151"/>
      <c r="BE65" s="151"/>
      <c r="BF65" s="152"/>
      <c r="BG65" s="147" t="s">
        <v>56</v>
      </c>
      <c r="BH65" s="148"/>
      <c r="BI65" s="148"/>
      <c r="BJ65" s="148"/>
      <c r="BK65" s="149"/>
      <c r="BL65" s="147" t="s">
        <v>57</v>
      </c>
      <c r="BM65" s="148"/>
      <c r="BN65" s="148"/>
      <c r="BO65" s="148"/>
      <c r="BP65" s="149"/>
      <c r="BQ65" s="147" t="s">
        <v>91</v>
      </c>
      <c r="BR65" s="148"/>
      <c r="BS65" s="148"/>
      <c r="BT65" s="149"/>
      <c r="BU65" s="150" t="s">
        <v>168</v>
      </c>
      <c r="BV65" s="151"/>
      <c r="BW65" s="151"/>
      <c r="BX65" s="151"/>
      <c r="BY65" s="152"/>
      <c r="CA65" t="s">
        <v>25</v>
      </c>
    </row>
    <row r="66" spans="1:82" s="25" customFormat="1" ht="16.5" customHeight="1" x14ac:dyDescent="0.25">
      <c r="A66" s="70">
        <v>2111</v>
      </c>
      <c r="B66" s="71"/>
      <c r="C66" s="71"/>
      <c r="D66" s="72"/>
      <c r="E66" s="67" t="s">
        <v>177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  <c r="U66" s="52">
        <v>41655799</v>
      </c>
      <c r="V66" s="53"/>
      <c r="W66" s="53"/>
      <c r="X66" s="53"/>
      <c r="Y66" s="54"/>
      <c r="Z66" s="52">
        <v>551008.14</v>
      </c>
      <c r="AA66" s="53"/>
      <c r="AB66" s="53"/>
      <c r="AC66" s="53"/>
      <c r="AD66" s="54"/>
      <c r="AE66" s="52">
        <v>0</v>
      </c>
      <c r="AF66" s="53"/>
      <c r="AG66" s="53"/>
      <c r="AH66" s="54"/>
      <c r="AI66" s="52">
        <f t="shared" ref="AI66:AI85" si="6">IF(ISNUMBER(U66),U66,0)+IF(ISNUMBER(Z66),Z66,0)</f>
        <v>42206807.140000001</v>
      </c>
      <c r="AJ66" s="53"/>
      <c r="AK66" s="53"/>
      <c r="AL66" s="53"/>
      <c r="AM66" s="54"/>
      <c r="AN66" s="52">
        <v>45541127</v>
      </c>
      <c r="AO66" s="53"/>
      <c r="AP66" s="53"/>
      <c r="AQ66" s="53"/>
      <c r="AR66" s="54"/>
      <c r="AS66" s="52">
        <v>505365</v>
      </c>
      <c r="AT66" s="53"/>
      <c r="AU66" s="53"/>
      <c r="AV66" s="53"/>
      <c r="AW66" s="54"/>
      <c r="AX66" s="52">
        <v>0</v>
      </c>
      <c r="AY66" s="53"/>
      <c r="AZ66" s="53"/>
      <c r="BA66" s="54"/>
      <c r="BB66" s="52">
        <f t="shared" ref="BB66:BB85" si="7">IF(ISNUMBER(AN66),AN66,0)+IF(ISNUMBER(AS66),AS66,0)</f>
        <v>46046492</v>
      </c>
      <c r="BC66" s="53"/>
      <c r="BD66" s="53"/>
      <c r="BE66" s="53"/>
      <c r="BF66" s="54"/>
      <c r="BG66" s="52">
        <v>47229151</v>
      </c>
      <c r="BH66" s="53"/>
      <c r="BI66" s="53"/>
      <c r="BJ66" s="53"/>
      <c r="BK66" s="54"/>
      <c r="BL66" s="52">
        <v>574707</v>
      </c>
      <c r="BM66" s="53"/>
      <c r="BN66" s="53"/>
      <c r="BO66" s="53"/>
      <c r="BP66" s="54"/>
      <c r="BQ66" s="52">
        <v>0</v>
      </c>
      <c r="BR66" s="53"/>
      <c r="BS66" s="53"/>
      <c r="BT66" s="54"/>
      <c r="BU66" s="52">
        <f t="shared" ref="BU66:BU84" si="8">IF(ISNUMBER(BG66),BG66,0)+IF(ISNUMBER(BL66),BL66,0)</f>
        <v>47803858</v>
      </c>
      <c r="BV66" s="53"/>
      <c r="BW66" s="53"/>
      <c r="BX66" s="53"/>
      <c r="BY66" s="54"/>
      <c r="CA66" s="25" t="s">
        <v>26</v>
      </c>
    </row>
    <row r="67" spans="1:82" s="25" customFormat="1" ht="17" customHeight="1" x14ac:dyDescent="0.25">
      <c r="A67" s="70">
        <v>2120</v>
      </c>
      <c r="B67" s="71"/>
      <c r="C67" s="71"/>
      <c r="D67" s="72"/>
      <c r="E67" s="67" t="s">
        <v>178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9"/>
      <c r="U67" s="52">
        <v>8747607</v>
      </c>
      <c r="V67" s="53"/>
      <c r="W67" s="53"/>
      <c r="X67" s="53"/>
      <c r="Y67" s="54"/>
      <c r="Z67" s="52">
        <v>146097.49</v>
      </c>
      <c r="AA67" s="53"/>
      <c r="AB67" s="53"/>
      <c r="AC67" s="53"/>
      <c r="AD67" s="54"/>
      <c r="AE67" s="52">
        <v>0</v>
      </c>
      <c r="AF67" s="53"/>
      <c r="AG67" s="53"/>
      <c r="AH67" s="54"/>
      <c r="AI67" s="52">
        <f t="shared" si="6"/>
        <v>8893704.4900000002</v>
      </c>
      <c r="AJ67" s="53"/>
      <c r="AK67" s="53"/>
      <c r="AL67" s="53"/>
      <c r="AM67" s="54"/>
      <c r="AN67" s="52">
        <v>9601386</v>
      </c>
      <c r="AO67" s="53"/>
      <c r="AP67" s="53"/>
      <c r="AQ67" s="53"/>
      <c r="AR67" s="54"/>
      <c r="AS67" s="52">
        <v>111180</v>
      </c>
      <c r="AT67" s="53"/>
      <c r="AU67" s="53"/>
      <c r="AV67" s="53"/>
      <c r="AW67" s="54"/>
      <c r="AX67" s="52">
        <v>0</v>
      </c>
      <c r="AY67" s="53"/>
      <c r="AZ67" s="53"/>
      <c r="BA67" s="54"/>
      <c r="BB67" s="52">
        <f t="shared" si="7"/>
        <v>9712566</v>
      </c>
      <c r="BC67" s="53"/>
      <c r="BD67" s="53"/>
      <c r="BE67" s="53"/>
      <c r="BF67" s="54"/>
      <c r="BG67" s="52">
        <v>9971838</v>
      </c>
      <c r="BH67" s="53"/>
      <c r="BI67" s="53"/>
      <c r="BJ67" s="53"/>
      <c r="BK67" s="54"/>
      <c r="BL67" s="52">
        <v>126436</v>
      </c>
      <c r="BM67" s="53"/>
      <c r="BN67" s="53"/>
      <c r="BO67" s="53"/>
      <c r="BP67" s="54"/>
      <c r="BQ67" s="52">
        <v>0</v>
      </c>
      <c r="BR67" s="53"/>
      <c r="BS67" s="53"/>
      <c r="BT67" s="54"/>
      <c r="BU67" s="52">
        <f t="shared" si="8"/>
        <v>10098274</v>
      </c>
      <c r="BV67" s="53"/>
      <c r="BW67" s="53"/>
      <c r="BX67" s="53"/>
      <c r="BY67" s="54"/>
    </row>
    <row r="68" spans="1:82" s="25" customFormat="1" ht="17.5" customHeight="1" x14ac:dyDescent="0.25">
      <c r="A68" s="70">
        <v>2210</v>
      </c>
      <c r="B68" s="71"/>
      <c r="C68" s="71"/>
      <c r="D68" s="72"/>
      <c r="E68" s="67" t="s">
        <v>179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52">
        <v>2402373</v>
      </c>
      <c r="V68" s="53"/>
      <c r="W68" s="53"/>
      <c r="X68" s="53"/>
      <c r="Y68" s="54"/>
      <c r="Z68" s="52">
        <v>679550.32</v>
      </c>
      <c r="AA68" s="53"/>
      <c r="AB68" s="53"/>
      <c r="AC68" s="53"/>
      <c r="AD68" s="54"/>
      <c r="AE68" s="52">
        <v>0</v>
      </c>
      <c r="AF68" s="53"/>
      <c r="AG68" s="53"/>
      <c r="AH68" s="54"/>
      <c r="AI68" s="52">
        <f t="shared" si="6"/>
        <v>3081923.32</v>
      </c>
      <c r="AJ68" s="53"/>
      <c r="AK68" s="53"/>
      <c r="AL68" s="53"/>
      <c r="AM68" s="54"/>
      <c r="AN68" s="52">
        <v>1608381</v>
      </c>
      <c r="AO68" s="53"/>
      <c r="AP68" s="53"/>
      <c r="AQ68" s="53"/>
      <c r="AR68" s="54"/>
      <c r="AS68" s="52">
        <v>199779</v>
      </c>
      <c r="AT68" s="53"/>
      <c r="AU68" s="53"/>
      <c r="AV68" s="53"/>
      <c r="AW68" s="54"/>
      <c r="AX68" s="52">
        <v>0</v>
      </c>
      <c r="AY68" s="53"/>
      <c r="AZ68" s="53"/>
      <c r="BA68" s="54"/>
      <c r="BB68" s="52">
        <f t="shared" si="7"/>
        <v>1808160</v>
      </c>
      <c r="BC68" s="53"/>
      <c r="BD68" s="53"/>
      <c r="BE68" s="53"/>
      <c r="BF68" s="54"/>
      <c r="BG68" s="52">
        <v>1313135</v>
      </c>
      <c r="BH68" s="53"/>
      <c r="BI68" s="53"/>
      <c r="BJ68" s="53"/>
      <c r="BK68" s="54"/>
      <c r="BL68" s="52">
        <v>242551</v>
      </c>
      <c r="BM68" s="53"/>
      <c r="BN68" s="53"/>
      <c r="BO68" s="53"/>
      <c r="BP68" s="54"/>
      <c r="BQ68" s="52">
        <v>0</v>
      </c>
      <c r="BR68" s="53"/>
      <c r="BS68" s="53"/>
      <c r="BT68" s="54"/>
      <c r="BU68" s="52">
        <f t="shared" si="8"/>
        <v>1555686</v>
      </c>
      <c r="BV68" s="53"/>
      <c r="BW68" s="53"/>
      <c r="BX68" s="53"/>
      <c r="BY68" s="54"/>
    </row>
    <row r="69" spans="1:82" s="25" customFormat="1" ht="16.5" customHeight="1" x14ac:dyDescent="0.25">
      <c r="A69" s="70">
        <v>2220</v>
      </c>
      <c r="B69" s="71"/>
      <c r="C69" s="71"/>
      <c r="D69" s="72"/>
      <c r="E69" s="67" t="s">
        <v>222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  <c r="U69" s="52">
        <v>29130</v>
      </c>
      <c r="V69" s="53"/>
      <c r="W69" s="53"/>
      <c r="X69" s="53"/>
      <c r="Y69" s="54"/>
      <c r="Z69" s="52">
        <v>600</v>
      </c>
      <c r="AA69" s="53"/>
      <c r="AB69" s="53"/>
      <c r="AC69" s="53"/>
      <c r="AD69" s="54"/>
      <c r="AE69" s="52">
        <v>0</v>
      </c>
      <c r="AF69" s="53"/>
      <c r="AG69" s="53"/>
      <c r="AH69" s="54"/>
      <c r="AI69" s="52">
        <f t="shared" si="6"/>
        <v>29730</v>
      </c>
      <c r="AJ69" s="53"/>
      <c r="AK69" s="53"/>
      <c r="AL69" s="53"/>
      <c r="AM69" s="54"/>
      <c r="AN69" s="52">
        <v>29911</v>
      </c>
      <c r="AO69" s="53"/>
      <c r="AP69" s="53"/>
      <c r="AQ69" s="53"/>
      <c r="AR69" s="54"/>
      <c r="AS69" s="52">
        <v>500</v>
      </c>
      <c r="AT69" s="53"/>
      <c r="AU69" s="53"/>
      <c r="AV69" s="53"/>
      <c r="AW69" s="54"/>
      <c r="AX69" s="52">
        <v>0</v>
      </c>
      <c r="AY69" s="53"/>
      <c r="AZ69" s="53"/>
      <c r="BA69" s="54"/>
      <c r="BB69" s="52">
        <f t="shared" si="7"/>
        <v>30411</v>
      </c>
      <c r="BC69" s="53"/>
      <c r="BD69" s="53"/>
      <c r="BE69" s="53"/>
      <c r="BF69" s="54"/>
      <c r="BG69" s="52">
        <v>35857</v>
      </c>
      <c r="BH69" s="53"/>
      <c r="BI69" s="53"/>
      <c r="BJ69" s="53"/>
      <c r="BK69" s="54"/>
      <c r="BL69" s="52">
        <v>2000</v>
      </c>
      <c r="BM69" s="53"/>
      <c r="BN69" s="53"/>
      <c r="BO69" s="53"/>
      <c r="BP69" s="54"/>
      <c r="BQ69" s="52">
        <v>0</v>
      </c>
      <c r="BR69" s="53"/>
      <c r="BS69" s="53"/>
      <c r="BT69" s="54"/>
      <c r="BU69" s="52">
        <f t="shared" si="8"/>
        <v>37857</v>
      </c>
      <c r="BV69" s="53"/>
      <c r="BW69" s="53"/>
      <c r="BX69" s="53"/>
      <c r="BY69" s="54"/>
    </row>
    <row r="70" spans="1:82" s="25" customFormat="1" ht="12.75" hidden="1" customHeight="1" x14ac:dyDescent="0.25">
      <c r="A70" s="70">
        <v>2230</v>
      </c>
      <c r="B70" s="71"/>
      <c r="C70" s="71"/>
      <c r="D70" s="72"/>
      <c r="E70" s="67" t="s">
        <v>223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9"/>
      <c r="U70" s="52">
        <v>0</v>
      </c>
      <c r="V70" s="53"/>
      <c r="W70" s="53"/>
      <c r="X70" s="53"/>
      <c r="Y70" s="54"/>
      <c r="Z70" s="52">
        <v>0</v>
      </c>
      <c r="AA70" s="53"/>
      <c r="AB70" s="53"/>
      <c r="AC70" s="53"/>
      <c r="AD70" s="54"/>
      <c r="AE70" s="52">
        <v>0</v>
      </c>
      <c r="AF70" s="53"/>
      <c r="AG70" s="53"/>
      <c r="AH70" s="54"/>
      <c r="AI70" s="52">
        <f t="shared" si="6"/>
        <v>0</v>
      </c>
      <c r="AJ70" s="53"/>
      <c r="AK70" s="53"/>
      <c r="AL70" s="53"/>
      <c r="AM70" s="54"/>
      <c r="AN70" s="52">
        <v>0</v>
      </c>
      <c r="AO70" s="53"/>
      <c r="AP70" s="53"/>
      <c r="AQ70" s="53"/>
      <c r="AR70" s="54"/>
      <c r="AS70" s="52">
        <v>0</v>
      </c>
      <c r="AT70" s="53"/>
      <c r="AU70" s="53"/>
      <c r="AV70" s="53"/>
      <c r="AW70" s="54"/>
      <c r="AX70" s="52">
        <v>0</v>
      </c>
      <c r="AY70" s="53"/>
      <c r="AZ70" s="53"/>
      <c r="BA70" s="54"/>
      <c r="BB70" s="52">
        <f t="shared" si="7"/>
        <v>0</v>
      </c>
      <c r="BC70" s="53"/>
      <c r="BD70" s="53"/>
      <c r="BE70" s="53"/>
      <c r="BF70" s="54"/>
      <c r="BG70" s="52">
        <v>0</v>
      </c>
      <c r="BH70" s="53"/>
      <c r="BI70" s="53"/>
      <c r="BJ70" s="53"/>
      <c r="BK70" s="54"/>
      <c r="BL70" s="52">
        <v>0</v>
      </c>
      <c r="BM70" s="53"/>
      <c r="BN70" s="53"/>
      <c r="BO70" s="53"/>
      <c r="BP70" s="54"/>
      <c r="BQ70" s="52">
        <v>0</v>
      </c>
      <c r="BR70" s="53"/>
      <c r="BS70" s="53"/>
      <c r="BT70" s="54"/>
      <c r="BU70" s="52">
        <f t="shared" si="8"/>
        <v>0</v>
      </c>
      <c r="BV70" s="53"/>
      <c r="BW70" s="53"/>
      <c r="BX70" s="53"/>
      <c r="BY70" s="54"/>
    </row>
    <row r="71" spans="1:82" s="25" customFormat="1" ht="13.5" customHeight="1" x14ac:dyDescent="0.25">
      <c r="A71" s="70">
        <v>2240</v>
      </c>
      <c r="B71" s="71"/>
      <c r="C71" s="71"/>
      <c r="D71" s="72"/>
      <c r="E71" s="67" t="s">
        <v>180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9"/>
      <c r="U71" s="52">
        <v>4763856</v>
      </c>
      <c r="V71" s="53"/>
      <c r="W71" s="53"/>
      <c r="X71" s="53"/>
      <c r="Y71" s="54"/>
      <c r="Z71" s="52">
        <v>229016.41</v>
      </c>
      <c r="AA71" s="53"/>
      <c r="AB71" s="53"/>
      <c r="AC71" s="53"/>
      <c r="AD71" s="54"/>
      <c r="AE71" s="52">
        <v>0</v>
      </c>
      <c r="AF71" s="53"/>
      <c r="AG71" s="53"/>
      <c r="AH71" s="54"/>
      <c r="AI71" s="52">
        <f t="shared" si="6"/>
        <v>4992872.41</v>
      </c>
      <c r="AJ71" s="53"/>
      <c r="AK71" s="53"/>
      <c r="AL71" s="53"/>
      <c r="AM71" s="54"/>
      <c r="AN71" s="52">
        <v>4478071</v>
      </c>
      <c r="AO71" s="53"/>
      <c r="AP71" s="53"/>
      <c r="AQ71" s="53"/>
      <c r="AR71" s="54"/>
      <c r="AS71" s="52">
        <v>190807</v>
      </c>
      <c r="AT71" s="53"/>
      <c r="AU71" s="53"/>
      <c r="AV71" s="53"/>
      <c r="AW71" s="54"/>
      <c r="AX71" s="52">
        <v>0</v>
      </c>
      <c r="AY71" s="53"/>
      <c r="AZ71" s="53"/>
      <c r="BA71" s="54"/>
      <c r="BB71" s="52">
        <f t="shared" si="7"/>
        <v>4668878</v>
      </c>
      <c r="BC71" s="53"/>
      <c r="BD71" s="53"/>
      <c r="BE71" s="53"/>
      <c r="BF71" s="54"/>
      <c r="BG71" s="52">
        <v>4238701</v>
      </c>
      <c r="BH71" s="53"/>
      <c r="BI71" s="53"/>
      <c r="BJ71" s="53"/>
      <c r="BK71" s="54"/>
      <c r="BL71" s="52">
        <v>173699</v>
      </c>
      <c r="BM71" s="53"/>
      <c r="BN71" s="53"/>
      <c r="BO71" s="53"/>
      <c r="BP71" s="54"/>
      <c r="BQ71" s="52">
        <v>0</v>
      </c>
      <c r="BR71" s="53"/>
      <c r="BS71" s="53"/>
      <c r="BT71" s="54"/>
      <c r="BU71" s="52">
        <f t="shared" si="8"/>
        <v>4412400</v>
      </c>
      <c r="BV71" s="53"/>
      <c r="BW71" s="53"/>
      <c r="BX71" s="53"/>
      <c r="BY71" s="54"/>
    </row>
    <row r="72" spans="1:82" s="25" customFormat="1" ht="15" customHeight="1" x14ac:dyDescent="0.25">
      <c r="A72" s="70">
        <v>2250</v>
      </c>
      <c r="B72" s="71"/>
      <c r="C72" s="71"/>
      <c r="D72" s="72"/>
      <c r="E72" s="67" t="s">
        <v>224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9"/>
      <c r="U72" s="52">
        <v>307090</v>
      </c>
      <c r="V72" s="53"/>
      <c r="W72" s="53"/>
      <c r="X72" s="53"/>
      <c r="Y72" s="54"/>
      <c r="Z72" s="52">
        <v>300</v>
      </c>
      <c r="AA72" s="53"/>
      <c r="AB72" s="53"/>
      <c r="AC72" s="53"/>
      <c r="AD72" s="54"/>
      <c r="AE72" s="52">
        <v>0</v>
      </c>
      <c r="AF72" s="53"/>
      <c r="AG72" s="53"/>
      <c r="AH72" s="54"/>
      <c r="AI72" s="52">
        <f t="shared" si="6"/>
        <v>307390</v>
      </c>
      <c r="AJ72" s="53"/>
      <c r="AK72" s="53"/>
      <c r="AL72" s="53"/>
      <c r="AM72" s="54"/>
      <c r="AN72" s="52">
        <v>347730</v>
      </c>
      <c r="AO72" s="53"/>
      <c r="AP72" s="53"/>
      <c r="AQ72" s="53"/>
      <c r="AR72" s="54"/>
      <c r="AS72" s="52">
        <v>5000</v>
      </c>
      <c r="AT72" s="53"/>
      <c r="AU72" s="53"/>
      <c r="AV72" s="53"/>
      <c r="AW72" s="54"/>
      <c r="AX72" s="52">
        <v>0</v>
      </c>
      <c r="AY72" s="53"/>
      <c r="AZ72" s="53"/>
      <c r="BA72" s="54"/>
      <c r="BB72" s="52">
        <f t="shared" si="7"/>
        <v>352730</v>
      </c>
      <c r="BC72" s="53"/>
      <c r="BD72" s="53"/>
      <c r="BE72" s="53"/>
      <c r="BF72" s="54"/>
      <c r="BG72" s="52">
        <v>363956</v>
      </c>
      <c r="BH72" s="53"/>
      <c r="BI72" s="53"/>
      <c r="BJ72" s="53"/>
      <c r="BK72" s="54"/>
      <c r="BL72" s="52">
        <v>3000</v>
      </c>
      <c r="BM72" s="53"/>
      <c r="BN72" s="53"/>
      <c r="BO72" s="53"/>
      <c r="BP72" s="54"/>
      <c r="BQ72" s="52">
        <v>0</v>
      </c>
      <c r="BR72" s="53"/>
      <c r="BS72" s="53"/>
      <c r="BT72" s="54"/>
      <c r="BU72" s="52">
        <f t="shared" si="8"/>
        <v>366956</v>
      </c>
      <c r="BV72" s="53"/>
      <c r="BW72" s="53"/>
      <c r="BX72" s="53"/>
      <c r="BY72" s="54"/>
      <c r="CC72" s="247"/>
      <c r="CD72" s="247"/>
    </row>
    <row r="73" spans="1:82" s="25" customFormat="1" ht="15.5" customHeight="1" x14ac:dyDescent="0.25">
      <c r="A73" s="70">
        <v>2271</v>
      </c>
      <c r="B73" s="71"/>
      <c r="C73" s="71"/>
      <c r="D73" s="72"/>
      <c r="E73" s="67" t="s">
        <v>181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9"/>
      <c r="U73" s="52">
        <v>1197751</v>
      </c>
      <c r="V73" s="53"/>
      <c r="W73" s="53"/>
      <c r="X73" s="53"/>
      <c r="Y73" s="54"/>
      <c r="Z73" s="52">
        <v>118117.44</v>
      </c>
      <c r="AA73" s="53"/>
      <c r="AB73" s="53"/>
      <c r="AC73" s="53"/>
      <c r="AD73" s="54"/>
      <c r="AE73" s="52">
        <v>0</v>
      </c>
      <c r="AF73" s="53"/>
      <c r="AG73" s="53"/>
      <c r="AH73" s="54"/>
      <c r="AI73" s="52">
        <f t="shared" si="6"/>
        <v>1315868.44</v>
      </c>
      <c r="AJ73" s="53"/>
      <c r="AK73" s="53"/>
      <c r="AL73" s="53"/>
      <c r="AM73" s="54"/>
      <c r="AN73" s="52">
        <v>1468936</v>
      </c>
      <c r="AO73" s="53"/>
      <c r="AP73" s="53"/>
      <c r="AQ73" s="53"/>
      <c r="AR73" s="54"/>
      <c r="AS73" s="52">
        <v>169220</v>
      </c>
      <c r="AT73" s="53"/>
      <c r="AU73" s="53"/>
      <c r="AV73" s="53"/>
      <c r="AW73" s="54"/>
      <c r="AX73" s="52">
        <v>0</v>
      </c>
      <c r="AY73" s="53"/>
      <c r="AZ73" s="53"/>
      <c r="BA73" s="54"/>
      <c r="BB73" s="52">
        <f t="shared" si="7"/>
        <v>1638156</v>
      </c>
      <c r="BC73" s="53"/>
      <c r="BD73" s="53"/>
      <c r="BE73" s="53"/>
      <c r="BF73" s="54"/>
      <c r="BG73" s="52">
        <v>1399162</v>
      </c>
      <c r="BH73" s="53"/>
      <c r="BI73" s="53"/>
      <c r="BJ73" s="53"/>
      <c r="BK73" s="54"/>
      <c r="BL73" s="52">
        <v>142220</v>
      </c>
      <c r="BM73" s="53"/>
      <c r="BN73" s="53"/>
      <c r="BO73" s="53"/>
      <c r="BP73" s="54"/>
      <c r="BQ73" s="52">
        <v>0</v>
      </c>
      <c r="BR73" s="53"/>
      <c r="BS73" s="53"/>
      <c r="BT73" s="54"/>
      <c r="BU73" s="52">
        <f t="shared" si="8"/>
        <v>1541382</v>
      </c>
      <c r="BV73" s="53"/>
      <c r="BW73" s="53"/>
      <c r="BX73" s="53"/>
      <c r="BY73" s="54"/>
    </row>
    <row r="74" spans="1:82" s="25" customFormat="1" ht="16" customHeight="1" x14ac:dyDescent="0.25">
      <c r="A74" s="70">
        <v>2272</v>
      </c>
      <c r="B74" s="71"/>
      <c r="C74" s="71"/>
      <c r="D74" s="72"/>
      <c r="E74" s="67" t="s">
        <v>182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9"/>
      <c r="U74" s="52">
        <v>115876</v>
      </c>
      <c r="V74" s="53"/>
      <c r="W74" s="53"/>
      <c r="X74" s="53"/>
      <c r="Y74" s="54"/>
      <c r="Z74" s="52">
        <v>26543.87</v>
      </c>
      <c r="AA74" s="53"/>
      <c r="AB74" s="53"/>
      <c r="AC74" s="53"/>
      <c r="AD74" s="54"/>
      <c r="AE74" s="52">
        <v>0</v>
      </c>
      <c r="AF74" s="53"/>
      <c r="AG74" s="53"/>
      <c r="AH74" s="54"/>
      <c r="AI74" s="52">
        <f t="shared" si="6"/>
        <v>142419.87</v>
      </c>
      <c r="AJ74" s="53"/>
      <c r="AK74" s="53"/>
      <c r="AL74" s="53"/>
      <c r="AM74" s="54"/>
      <c r="AN74" s="52">
        <v>164632</v>
      </c>
      <c r="AO74" s="53"/>
      <c r="AP74" s="53"/>
      <c r="AQ74" s="53"/>
      <c r="AR74" s="54"/>
      <c r="AS74" s="52">
        <v>43512</v>
      </c>
      <c r="AT74" s="53"/>
      <c r="AU74" s="53"/>
      <c r="AV74" s="53"/>
      <c r="AW74" s="54"/>
      <c r="AX74" s="52">
        <v>0</v>
      </c>
      <c r="AY74" s="53"/>
      <c r="AZ74" s="53"/>
      <c r="BA74" s="54"/>
      <c r="BB74" s="52">
        <f t="shared" si="7"/>
        <v>208144</v>
      </c>
      <c r="BC74" s="53"/>
      <c r="BD74" s="53"/>
      <c r="BE74" s="53"/>
      <c r="BF74" s="54"/>
      <c r="BG74" s="52">
        <v>220765</v>
      </c>
      <c r="BH74" s="53"/>
      <c r="BI74" s="53"/>
      <c r="BJ74" s="53"/>
      <c r="BK74" s="54"/>
      <c r="BL74" s="52">
        <v>57767</v>
      </c>
      <c r="BM74" s="53"/>
      <c r="BN74" s="53"/>
      <c r="BO74" s="53"/>
      <c r="BP74" s="54"/>
      <c r="BQ74" s="52">
        <v>0</v>
      </c>
      <c r="BR74" s="53"/>
      <c r="BS74" s="53"/>
      <c r="BT74" s="54"/>
      <c r="BU74" s="52">
        <f t="shared" si="8"/>
        <v>278532</v>
      </c>
      <c r="BV74" s="53"/>
      <c r="BW74" s="53"/>
      <c r="BX74" s="53"/>
      <c r="BY74" s="54"/>
      <c r="CC74" s="247"/>
    </row>
    <row r="75" spans="1:82" s="25" customFormat="1" ht="14" customHeight="1" x14ac:dyDescent="0.25">
      <c r="A75" s="70">
        <v>2273</v>
      </c>
      <c r="B75" s="71"/>
      <c r="C75" s="71"/>
      <c r="D75" s="72"/>
      <c r="E75" s="67" t="s">
        <v>183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9"/>
      <c r="U75" s="52">
        <v>991402</v>
      </c>
      <c r="V75" s="53"/>
      <c r="W75" s="53"/>
      <c r="X75" s="53"/>
      <c r="Y75" s="54"/>
      <c r="Z75" s="52">
        <v>54821.52</v>
      </c>
      <c r="AA75" s="53"/>
      <c r="AB75" s="53"/>
      <c r="AC75" s="53"/>
      <c r="AD75" s="54"/>
      <c r="AE75" s="52">
        <v>0</v>
      </c>
      <c r="AF75" s="53"/>
      <c r="AG75" s="53"/>
      <c r="AH75" s="54"/>
      <c r="AI75" s="52">
        <f t="shared" si="6"/>
        <v>1046223.52</v>
      </c>
      <c r="AJ75" s="53"/>
      <c r="AK75" s="53"/>
      <c r="AL75" s="53"/>
      <c r="AM75" s="54"/>
      <c r="AN75" s="52">
        <v>1257957</v>
      </c>
      <c r="AO75" s="53"/>
      <c r="AP75" s="53"/>
      <c r="AQ75" s="53"/>
      <c r="AR75" s="54"/>
      <c r="AS75" s="52">
        <v>121885</v>
      </c>
      <c r="AT75" s="53"/>
      <c r="AU75" s="53"/>
      <c r="AV75" s="53"/>
      <c r="AW75" s="54"/>
      <c r="AX75" s="52">
        <v>0</v>
      </c>
      <c r="AY75" s="53"/>
      <c r="AZ75" s="53"/>
      <c r="BA75" s="54"/>
      <c r="BB75" s="52">
        <f t="shared" si="7"/>
        <v>1379842</v>
      </c>
      <c r="BC75" s="53"/>
      <c r="BD75" s="53"/>
      <c r="BE75" s="53"/>
      <c r="BF75" s="54"/>
      <c r="BG75" s="52">
        <v>1554025</v>
      </c>
      <c r="BH75" s="53"/>
      <c r="BI75" s="53"/>
      <c r="BJ75" s="53"/>
      <c r="BK75" s="54"/>
      <c r="BL75" s="52">
        <v>98672</v>
      </c>
      <c r="BM75" s="53"/>
      <c r="BN75" s="53"/>
      <c r="BO75" s="53"/>
      <c r="BP75" s="54"/>
      <c r="BQ75" s="52">
        <v>0</v>
      </c>
      <c r="BR75" s="53"/>
      <c r="BS75" s="53"/>
      <c r="BT75" s="54"/>
      <c r="BU75" s="52">
        <f t="shared" si="8"/>
        <v>1652697</v>
      </c>
      <c r="BV75" s="53"/>
      <c r="BW75" s="53"/>
      <c r="BX75" s="53"/>
      <c r="BY75" s="54"/>
    </row>
    <row r="76" spans="1:82" s="25" customFormat="1" ht="18.5" customHeight="1" x14ac:dyDescent="0.25">
      <c r="A76" s="70">
        <v>2274</v>
      </c>
      <c r="B76" s="71"/>
      <c r="C76" s="71"/>
      <c r="D76" s="72"/>
      <c r="E76" s="67" t="s">
        <v>225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9"/>
      <c r="U76" s="52">
        <v>445620</v>
      </c>
      <c r="V76" s="53"/>
      <c r="W76" s="53"/>
      <c r="X76" s="53"/>
      <c r="Y76" s="54"/>
      <c r="Z76" s="52">
        <v>12321.51</v>
      </c>
      <c r="AA76" s="53"/>
      <c r="AB76" s="53"/>
      <c r="AC76" s="53"/>
      <c r="AD76" s="54"/>
      <c r="AE76" s="52">
        <v>0</v>
      </c>
      <c r="AF76" s="53"/>
      <c r="AG76" s="53"/>
      <c r="AH76" s="54"/>
      <c r="AI76" s="52">
        <f t="shared" si="6"/>
        <v>457941.51</v>
      </c>
      <c r="AJ76" s="53"/>
      <c r="AK76" s="53"/>
      <c r="AL76" s="53"/>
      <c r="AM76" s="54"/>
      <c r="AN76" s="52">
        <v>552333</v>
      </c>
      <c r="AO76" s="53"/>
      <c r="AP76" s="53"/>
      <c r="AQ76" s="53"/>
      <c r="AR76" s="54"/>
      <c r="AS76" s="52">
        <v>24594</v>
      </c>
      <c r="AT76" s="53"/>
      <c r="AU76" s="53"/>
      <c r="AV76" s="53"/>
      <c r="AW76" s="54"/>
      <c r="AX76" s="52">
        <v>0</v>
      </c>
      <c r="AY76" s="53"/>
      <c r="AZ76" s="53"/>
      <c r="BA76" s="54"/>
      <c r="BB76" s="52">
        <f t="shared" si="7"/>
        <v>576927</v>
      </c>
      <c r="BC76" s="53"/>
      <c r="BD76" s="53"/>
      <c r="BE76" s="53"/>
      <c r="BF76" s="54"/>
      <c r="BG76" s="52">
        <v>474757</v>
      </c>
      <c r="BH76" s="53"/>
      <c r="BI76" s="53"/>
      <c r="BJ76" s="53"/>
      <c r="BK76" s="54"/>
      <c r="BL76" s="52">
        <v>24594</v>
      </c>
      <c r="BM76" s="53"/>
      <c r="BN76" s="53"/>
      <c r="BO76" s="53"/>
      <c r="BP76" s="54"/>
      <c r="BQ76" s="52">
        <v>0</v>
      </c>
      <c r="BR76" s="53"/>
      <c r="BS76" s="53"/>
      <c r="BT76" s="54"/>
      <c r="BU76" s="52">
        <f t="shared" si="8"/>
        <v>499351</v>
      </c>
      <c r="BV76" s="53"/>
      <c r="BW76" s="53"/>
      <c r="BX76" s="53"/>
      <c r="BY76" s="54"/>
    </row>
    <row r="77" spans="1:82" s="25" customFormat="1" ht="25" customHeight="1" x14ac:dyDescent="0.25">
      <c r="A77" s="70">
        <v>2275</v>
      </c>
      <c r="B77" s="71"/>
      <c r="C77" s="71"/>
      <c r="D77" s="72"/>
      <c r="E77" s="67" t="s">
        <v>184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9"/>
      <c r="U77" s="52">
        <v>14761</v>
      </c>
      <c r="V77" s="53"/>
      <c r="W77" s="53"/>
      <c r="X77" s="53"/>
      <c r="Y77" s="54"/>
      <c r="Z77" s="52">
        <v>5918.16</v>
      </c>
      <c r="AA77" s="53"/>
      <c r="AB77" s="53"/>
      <c r="AC77" s="53"/>
      <c r="AD77" s="54"/>
      <c r="AE77" s="52">
        <v>0</v>
      </c>
      <c r="AF77" s="53"/>
      <c r="AG77" s="53"/>
      <c r="AH77" s="54"/>
      <c r="AI77" s="52">
        <f t="shared" si="6"/>
        <v>20679.16</v>
      </c>
      <c r="AJ77" s="53"/>
      <c r="AK77" s="53"/>
      <c r="AL77" s="53"/>
      <c r="AM77" s="54"/>
      <c r="AN77" s="52">
        <v>16022</v>
      </c>
      <c r="AO77" s="53"/>
      <c r="AP77" s="53"/>
      <c r="AQ77" s="53"/>
      <c r="AR77" s="54"/>
      <c r="AS77" s="52">
        <v>12500</v>
      </c>
      <c r="AT77" s="53"/>
      <c r="AU77" s="53"/>
      <c r="AV77" s="53"/>
      <c r="AW77" s="54"/>
      <c r="AX77" s="52">
        <v>0</v>
      </c>
      <c r="AY77" s="53"/>
      <c r="AZ77" s="53"/>
      <c r="BA77" s="54"/>
      <c r="BB77" s="52">
        <f t="shared" si="7"/>
        <v>28522</v>
      </c>
      <c r="BC77" s="53"/>
      <c r="BD77" s="53"/>
      <c r="BE77" s="53"/>
      <c r="BF77" s="54"/>
      <c r="BG77" s="52">
        <v>17934</v>
      </c>
      <c r="BH77" s="53"/>
      <c r="BI77" s="53"/>
      <c r="BJ77" s="53"/>
      <c r="BK77" s="54"/>
      <c r="BL77" s="52">
        <v>10000</v>
      </c>
      <c r="BM77" s="53"/>
      <c r="BN77" s="53"/>
      <c r="BO77" s="53"/>
      <c r="BP77" s="54"/>
      <c r="BQ77" s="52">
        <v>0</v>
      </c>
      <c r="BR77" s="53"/>
      <c r="BS77" s="53"/>
      <c r="BT77" s="54"/>
      <c r="BU77" s="52">
        <f t="shared" si="8"/>
        <v>27934</v>
      </c>
      <c r="BV77" s="53"/>
      <c r="BW77" s="53"/>
      <c r="BX77" s="53"/>
      <c r="BY77" s="54"/>
    </row>
    <row r="78" spans="1:82" s="25" customFormat="1" ht="37.5" customHeight="1" x14ac:dyDescent="0.25">
      <c r="A78" s="70">
        <v>2282</v>
      </c>
      <c r="B78" s="71"/>
      <c r="C78" s="71"/>
      <c r="D78" s="72"/>
      <c r="E78" s="67" t="s">
        <v>185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9"/>
      <c r="U78" s="52">
        <v>9804</v>
      </c>
      <c r="V78" s="53"/>
      <c r="W78" s="53"/>
      <c r="X78" s="53"/>
      <c r="Y78" s="54"/>
      <c r="Z78" s="52">
        <v>0</v>
      </c>
      <c r="AA78" s="53"/>
      <c r="AB78" s="53"/>
      <c r="AC78" s="53"/>
      <c r="AD78" s="54"/>
      <c r="AE78" s="52">
        <v>0</v>
      </c>
      <c r="AF78" s="53"/>
      <c r="AG78" s="53"/>
      <c r="AH78" s="54"/>
      <c r="AI78" s="52">
        <f t="shared" si="6"/>
        <v>9804</v>
      </c>
      <c r="AJ78" s="53"/>
      <c r="AK78" s="53"/>
      <c r="AL78" s="53"/>
      <c r="AM78" s="54"/>
      <c r="AN78" s="52">
        <v>12280</v>
      </c>
      <c r="AO78" s="53"/>
      <c r="AP78" s="53"/>
      <c r="AQ78" s="53"/>
      <c r="AR78" s="54"/>
      <c r="AS78" s="52">
        <v>0</v>
      </c>
      <c r="AT78" s="53"/>
      <c r="AU78" s="53"/>
      <c r="AV78" s="53"/>
      <c r="AW78" s="54"/>
      <c r="AX78" s="52">
        <v>0</v>
      </c>
      <c r="AY78" s="53"/>
      <c r="AZ78" s="53"/>
      <c r="BA78" s="54"/>
      <c r="BB78" s="52">
        <f t="shared" si="7"/>
        <v>12280</v>
      </c>
      <c r="BC78" s="53"/>
      <c r="BD78" s="53"/>
      <c r="BE78" s="53"/>
      <c r="BF78" s="54"/>
      <c r="BG78" s="52">
        <v>13110</v>
      </c>
      <c r="BH78" s="53"/>
      <c r="BI78" s="53"/>
      <c r="BJ78" s="53"/>
      <c r="BK78" s="54"/>
      <c r="BL78" s="52">
        <v>0</v>
      </c>
      <c r="BM78" s="53"/>
      <c r="BN78" s="53"/>
      <c r="BO78" s="53"/>
      <c r="BP78" s="54"/>
      <c r="BQ78" s="52">
        <v>0</v>
      </c>
      <c r="BR78" s="53"/>
      <c r="BS78" s="53"/>
      <c r="BT78" s="54"/>
      <c r="BU78" s="52">
        <f t="shared" si="8"/>
        <v>13110</v>
      </c>
      <c r="BV78" s="53"/>
      <c r="BW78" s="53"/>
      <c r="BX78" s="53"/>
      <c r="BY78" s="54"/>
    </row>
    <row r="79" spans="1:82" s="25" customFormat="1" ht="12.75" customHeight="1" x14ac:dyDescent="0.25">
      <c r="A79" s="70">
        <v>2730</v>
      </c>
      <c r="B79" s="71"/>
      <c r="C79" s="71"/>
      <c r="D79" s="72"/>
      <c r="E79" s="67" t="s">
        <v>217</v>
      </c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/>
      <c r="U79" s="52">
        <v>3000</v>
      </c>
      <c r="V79" s="53"/>
      <c r="W79" s="53"/>
      <c r="X79" s="53"/>
      <c r="Y79" s="54"/>
      <c r="Z79" s="52">
        <v>0</v>
      </c>
      <c r="AA79" s="53"/>
      <c r="AB79" s="53"/>
      <c r="AC79" s="53"/>
      <c r="AD79" s="54"/>
      <c r="AE79" s="52">
        <v>0</v>
      </c>
      <c r="AF79" s="53"/>
      <c r="AG79" s="53"/>
      <c r="AH79" s="54"/>
      <c r="AI79" s="52">
        <f t="shared" si="6"/>
        <v>3000</v>
      </c>
      <c r="AJ79" s="53"/>
      <c r="AK79" s="53"/>
      <c r="AL79" s="53"/>
      <c r="AM79" s="54"/>
      <c r="AN79" s="52">
        <v>4300</v>
      </c>
      <c r="AO79" s="53"/>
      <c r="AP79" s="53"/>
      <c r="AQ79" s="53"/>
      <c r="AR79" s="54"/>
      <c r="AS79" s="52">
        <v>0</v>
      </c>
      <c r="AT79" s="53"/>
      <c r="AU79" s="53"/>
      <c r="AV79" s="53"/>
      <c r="AW79" s="54"/>
      <c r="AX79" s="52">
        <v>0</v>
      </c>
      <c r="AY79" s="53"/>
      <c r="AZ79" s="53"/>
      <c r="BA79" s="54"/>
      <c r="BB79" s="52">
        <f t="shared" si="7"/>
        <v>4300</v>
      </c>
      <c r="BC79" s="53"/>
      <c r="BD79" s="53"/>
      <c r="BE79" s="53"/>
      <c r="BF79" s="54"/>
      <c r="BG79" s="52">
        <v>4200</v>
      </c>
      <c r="BH79" s="53"/>
      <c r="BI79" s="53"/>
      <c r="BJ79" s="53"/>
      <c r="BK79" s="54"/>
      <c r="BL79" s="52">
        <v>0</v>
      </c>
      <c r="BM79" s="53"/>
      <c r="BN79" s="53"/>
      <c r="BO79" s="53"/>
      <c r="BP79" s="54"/>
      <c r="BQ79" s="52">
        <v>0</v>
      </c>
      <c r="BR79" s="53"/>
      <c r="BS79" s="53"/>
      <c r="BT79" s="54"/>
      <c r="BU79" s="52">
        <f t="shared" si="8"/>
        <v>4200</v>
      </c>
      <c r="BV79" s="53"/>
      <c r="BW79" s="53"/>
      <c r="BX79" s="53"/>
      <c r="BY79" s="54"/>
    </row>
    <row r="80" spans="1:82" s="25" customFormat="1" ht="12.75" customHeight="1" x14ac:dyDescent="0.25">
      <c r="A80" s="70">
        <v>2800</v>
      </c>
      <c r="B80" s="71"/>
      <c r="C80" s="71"/>
      <c r="D80" s="72"/>
      <c r="E80" s="67" t="s">
        <v>186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9"/>
      <c r="U80" s="52">
        <v>64818</v>
      </c>
      <c r="V80" s="53"/>
      <c r="W80" s="53"/>
      <c r="X80" s="53"/>
      <c r="Y80" s="54"/>
      <c r="Z80" s="52">
        <v>75907.3</v>
      </c>
      <c r="AA80" s="53"/>
      <c r="AB80" s="53"/>
      <c r="AC80" s="53"/>
      <c r="AD80" s="54"/>
      <c r="AE80" s="52"/>
      <c r="AF80" s="53"/>
      <c r="AG80" s="53"/>
      <c r="AH80" s="54"/>
      <c r="AI80" s="52">
        <f t="shared" si="6"/>
        <v>140725.29999999999</v>
      </c>
      <c r="AJ80" s="53"/>
      <c r="AK80" s="53"/>
      <c r="AL80" s="53"/>
      <c r="AM80" s="54"/>
      <c r="AN80" s="52">
        <v>400</v>
      </c>
      <c r="AO80" s="53"/>
      <c r="AP80" s="53"/>
      <c r="AQ80" s="53"/>
      <c r="AR80" s="54"/>
      <c r="AS80" s="52">
        <v>32900</v>
      </c>
      <c r="AT80" s="53"/>
      <c r="AU80" s="53"/>
      <c r="AV80" s="53"/>
      <c r="AW80" s="54"/>
      <c r="AX80" s="52">
        <v>0</v>
      </c>
      <c r="AY80" s="53"/>
      <c r="AZ80" s="53"/>
      <c r="BA80" s="54"/>
      <c r="BB80" s="52">
        <f t="shared" si="7"/>
        <v>33300</v>
      </c>
      <c r="BC80" s="53"/>
      <c r="BD80" s="53"/>
      <c r="BE80" s="53"/>
      <c r="BF80" s="54"/>
      <c r="BG80" s="52">
        <v>300</v>
      </c>
      <c r="BH80" s="53"/>
      <c r="BI80" s="53"/>
      <c r="BJ80" s="53"/>
      <c r="BK80" s="54"/>
      <c r="BL80" s="52">
        <f>39610+2300</f>
        <v>41910</v>
      </c>
      <c r="BM80" s="53"/>
      <c r="BN80" s="53"/>
      <c r="BO80" s="53"/>
      <c r="BP80" s="54"/>
      <c r="BQ80" s="52">
        <v>0</v>
      </c>
      <c r="BR80" s="53"/>
      <c r="BS80" s="53"/>
      <c r="BT80" s="54"/>
      <c r="BU80" s="52">
        <f t="shared" si="8"/>
        <v>42210</v>
      </c>
      <c r="BV80" s="53"/>
      <c r="BW80" s="53"/>
      <c r="BX80" s="53"/>
      <c r="BY80" s="54"/>
    </row>
    <row r="81" spans="1:79" s="25" customFormat="1" ht="25" customHeight="1" x14ac:dyDescent="0.25">
      <c r="A81" s="70">
        <v>3110</v>
      </c>
      <c r="B81" s="71"/>
      <c r="C81" s="71"/>
      <c r="D81" s="72"/>
      <c r="E81" s="67" t="s">
        <v>187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9"/>
      <c r="U81" s="52">
        <v>0</v>
      </c>
      <c r="V81" s="53"/>
      <c r="W81" s="53"/>
      <c r="X81" s="53"/>
      <c r="Y81" s="54"/>
      <c r="Z81" s="52">
        <v>1187068</v>
      </c>
      <c r="AA81" s="53"/>
      <c r="AB81" s="53"/>
      <c r="AC81" s="53"/>
      <c r="AD81" s="54"/>
      <c r="AE81" s="52">
        <f>Z81</f>
        <v>1187068</v>
      </c>
      <c r="AF81" s="53"/>
      <c r="AG81" s="53"/>
      <c r="AH81" s="54"/>
      <c r="AI81" s="52">
        <f t="shared" si="6"/>
        <v>1187068</v>
      </c>
      <c r="AJ81" s="53"/>
      <c r="AK81" s="53"/>
      <c r="AL81" s="53"/>
      <c r="AM81" s="54"/>
      <c r="AN81" s="52">
        <v>0</v>
      </c>
      <c r="AO81" s="53"/>
      <c r="AP81" s="53"/>
      <c r="AQ81" s="53"/>
      <c r="AR81" s="54"/>
      <c r="AS81" s="52">
        <v>315265</v>
      </c>
      <c r="AT81" s="53"/>
      <c r="AU81" s="53"/>
      <c r="AV81" s="53"/>
      <c r="AW81" s="54"/>
      <c r="AX81" s="52">
        <f>AS81</f>
        <v>315265</v>
      </c>
      <c r="AY81" s="53"/>
      <c r="AZ81" s="53"/>
      <c r="BA81" s="54"/>
      <c r="BB81" s="52">
        <f t="shared" si="7"/>
        <v>315265</v>
      </c>
      <c r="BC81" s="53"/>
      <c r="BD81" s="53"/>
      <c r="BE81" s="53"/>
      <c r="BF81" s="54"/>
      <c r="BG81" s="52">
        <v>0</v>
      </c>
      <c r="BH81" s="53"/>
      <c r="BI81" s="53"/>
      <c r="BJ81" s="53"/>
      <c r="BK81" s="54"/>
      <c r="BL81" s="52">
        <v>0</v>
      </c>
      <c r="BM81" s="53"/>
      <c r="BN81" s="53"/>
      <c r="BO81" s="53"/>
      <c r="BP81" s="54"/>
      <c r="BQ81" s="52"/>
      <c r="BR81" s="53"/>
      <c r="BS81" s="53"/>
      <c r="BT81" s="54"/>
      <c r="BU81" s="52">
        <f t="shared" si="8"/>
        <v>0</v>
      </c>
      <c r="BV81" s="53"/>
      <c r="BW81" s="53"/>
      <c r="BX81" s="53"/>
      <c r="BY81" s="54"/>
    </row>
    <row r="82" spans="1:79" s="25" customFormat="1" ht="12.75" customHeight="1" x14ac:dyDescent="0.25">
      <c r="A82" s="70">
        <v>3122</v>
      </c>
      <c r="B82" s="71"/>
      <c r="C82" s="71"/>
      <c r="D82" s="72"/>
      <c r="E82" s="67" t="s">
        <v>226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/>
      <c r="U82" s="52">
        <v>0</v>
      </c>
      <c r="V82" s="53"/>
      <c r="W82" s="53"/>
      <c r="X82" s="53"/>
      <c r="Y82" s="54"/>
      <c r="Z82" s="52">
        <v>0</v>
      </c>
      <c r="AA82" s="53"/>
      <c r="AB82" s="53"/>
      <c r="AC82" s="53"/>
      <c r="AD82" s="54"/>
      <c r="AE82" s="52"/>
      <c r="AF82" s="53"/>
      <c r="AG82" s="53"/>
      <c r="AH82" s="54"/>
      <c r="AI82" s="52">
        <f t="shared" si="6"/>
        <v>0</v>
      </c>
      <c r="AJ82" s="53"/>
      <c r="AK82" s="53"/>
      <c r="AL82" s="53"/>
      <c r="AM82" s="54"/>
      <c r="AN82" s="52">
        <v>0</v>
      </c>
      <c r="AO82" s="53"/>
      <c r="AP82" s="53"/>
      <c r="AQ82" s="53"/>
      <c r="AR82" s="54"/>
      <c r="AS82" s="52">
        <v>0</v>
      </c>
      <c r="AT82" s="53"/>
      <c r="AU82" s="53"/>
      <c r="AV82" s="53"/>
      <c r="AW82" s="54"/>
      <c r="AX82" s="52"/>
      <c r="AY82" s="53"/>
      <c r="AZ82" s="53"/>
      <c r="BA82" s="54"/>
      <c r="BB82" s="52">
        <f t="shared" si="7"/>
        <v>0</v>
      </c>
      <c r="BC82" s="53"/>
      <c r="BD82" s="53"/>
      <c r="BE82" s="53"/>
      <c r="BF82" s="54"/>
      <c r="BG82" s="52">
        <v>0</v>
      </c>
      <c r="BH82" s="53"/>
      <c r="BI82" s="53"/>
      <c r="BJ82" s="53"/>
      <c r="BK82" s="54"/>
      <c r="BL82" s="52">
        <v>0</v>
      </c>
      <c r="BM82" s="53"/>
      <c r="BN82" s="53"/>
      <c r="BO82" s="53"/>
      <c r="BP82" s="54"/>
      <c r="BQ82" s="52">
        <v>0</v>
      </c>
      <c r="BR82" s="53"/>
      <c r="BS82" s="53"/>
      <c r="BT82" s="54"/>
      <c r="BU82" s="52">
        <f t="shared" si="8"/>
        <v>0</v>
      </c>
      <c r="BV82" s="53"/>
      <c r="BW82" s="53"/>
      <c r="BX82" s="53"/>
      <c r="BY82" s="54"/>
    </row>
    <row r="83" spans="1:79" s="25" customFormat="1" ht="12.75" customHeight="1" x14ac:dyDescent="0.25">
      <c r="A83" s="70">
        <v>3132</v>
      </c>
      <c r="B83" s="71"/>
      <c r="C83" s="71"/>
      <c r="D83" s="72"/>
      <c r="E83" s="67" t="s">
        <v>188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9"/>
      <c r="U83" s="52">
        <v>0</v>
      </c>
      <c r="V83" s="53"/>
      <c r="W83" s="53"/>
      <c r="X83" s="53"/>
      <c r="Y83" s="54"/>
      <c r="Z83" s="52">
        <v>4110121.18</v>
      </c>
      <c r="AA83" s="53"/>
      <c r="AB83" s="53"/>
      <c r="AC83" s="53"/>
      <c r="AD83" s="54"/>
      <c r="AE83" s="52">
        <f>Z83</f>
        <v>4110121.18</v>
      </c>
      <c r="AF83" s="53"/>
      <c r="AG83" s="53"/>
      <c r="AH83" s="54"/>
      <c r="AI83" s="52">
        <f t="shared" si="6"/>
        <v>4110121.18</v>
      </c>
      <c r="AJ83" s="53"/>
      <c r="AK83" s="53"/>
      <c r="AL83" s="53"/>
      <c r="AM83" s="54"/>
      <c r="AN83" s="52">
        <v>0</v>
      </c>
      <c r="AO83" s="53"/>
      <c r="AP83" s="53"/>
      <c r="AQ83" s="53"/>
      <c r="AR83" s="54"/>
      <c r="AS83" s="52">
        <v>1671946</v>
      </c>
      <c r="AT83" s="53"/>
      <c r="AU83" s="53"/>
      <c r="AV83" s="53"/>
      <c r="AW83" s="54"/>
      <c r="AX83" s="52">
        <f>AS83</f>
        <v>1671946</v>
      </c>
      <c r="AY83" s="53"/>
      <c r="AZ83" s="53"/>
      <c r="BA83" s="54"/>
      <c r="BB83" s="52">
        <f t="shared" si="7"/>
        <v>1671946</v>
      </c>
      <c r="BC83" s="53"/>
      <c r="BD83" s="53"/>
      <c r="BE83" s="53"/>
      <c r="BF83" s="54"/>
      <c r="BG83" s="52">
        <v>0</v>
      </c>
      <c r="BH83" s="53"/>
      <c r="BI83" s="53"/>
      <c r="BJ83" s="53"/>
      <c r="BK83" s="54"/>
      <c r="BL83" s="52">
        <v>0</v>
      </c>
      <c r="BM83" s="53"/>
      <c r="BN83" s="53"/>
      <c r="BO83" s="53"/>
      <c r="BP83" s="54"/>
      <c r="BQ83" s="52">
        <v>0</v>
      </c>
      <c r="BR83" s="53"/>
      <c r="BS83" s="53"/>
      <c r="BT83" s="54"/>
      <c r="BU83" s="52">
        <f t="shared" si="8"/>
        <v>0</v>
      </c>
      <c r="BV83" s="53"/>
      <c r="BW83" s="53"/>
      <c r="BX83" s="53"/>
      <c r="BY83" s="54"/>
    </row>
    <row r="84" spans="1:79" s="25" customFormat="1" ht="12.75" customHeight="1" x14ac:dyDescent="0.25">
      <c r="A84" s="70">
        <v>3142</v>
      </c>
      <c r="B84" s="71"/>
      <c r="C84" s="71"/>
      <c r="D84" s="72"/>
      <c r="E84" s="67" t="s">
        <v>189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9"/>
      <c r="U84" s="52">
        <v>0</v>
      </c>
      <c r="V84" s="53"/>
      <c r="W84" s="53"/>
      <c r="X84" s="53"/>
      <c r="Y84" s="54"/>
      <c r="Z84" s="52">
        <v>18940091.739999998</v>
      </c>
      <c r="AA84" s="53"/>
      <c r="AB84" s="53"/>
      <c r="AC84" s="53"/>
      <c r="AD84" s="54"/>
      <c r="AE84" s="52">
        <f>Z84</f>
        <v>18940091.739999998</v>
      </c>
      <c r="AF84" s="53"/>
      <c r="AG84" s="53"/>
      <c r="AH84" s="54"/>
      <c r="AI84" s="52">
        <f t="shared" si="6"/>
        <v>18940091.739999998</v>
      </c>
      <c r="AJ84" s="53"/>
      <c r="AK84" s="53"/>
      <c r="AL84" s="53"/>
      <c r="AM84" s="54"/>
      <c r="AN84" s="52">
        <v>0</v>
      </c>
      <c r="AO84" s="53"/>
      <c r="AP84" s="53"/>
      <c r="AQ84" s="53"/>
      <c r="AR84" s="54"/>
      <c r="AS84" s="52">
        <v>1000000</v>
      </c>
      <c r="AT84" s="53"/>
      <c r="AU84" s="53"/>
      <c r="AV84" s="53"/>
      <c r="AW84" s="54"/>
      <c r="AX84" s="52">
        <f>AS84</f>
        <v>1000000</v>
      </c>
      <c r="AY84" s="53"/>
      <c r="AZ84" s="53"/>
      <c r="BA84" s="54"/>
      <c r="BB84" s="52">
        <f t="shared" si="7"/>
        <v>1000000</v>
      </c>
      <c r="BC84" s="53"/>
      <c r="BD84" s="53"/>
      <c r="BE84" s="53"/>
      <c r="BF84" s="54"/>
      <c r="BG84" s="52">
        <v>0</v>
      </c>
      <c r="BH84" s="53"/>
      <c r="BI84" s="53"/>
      <c r="BJ84" s="53"/>
      <c r="BK84" s="54"/>
      <c r="BL84" s="52">
        <v>0</v>
      </c>
      <c r="BM84" s="53"/>
      <c r="BN84" s="53"/>
      <c r="BO84" s="53"/>
      <c r="BP84" s="54"/>
      <c r="BQ84" s="52"/>
      <c r="BR84" s="53"/>
      <c r="BS84" s="53"/>
      <c r="BT84" s="54"/>
      <c r="BU84" s="52">
        <f t="shared" si="8"/>
        <v>0</v>
      </c>
      <c r="BV84" s="53"/>
      <c r="BW84" s="53"/>
      <c r="BX84" s="53"/>
      <c r="BY84" s="54"/>
    </row>
    <row r="85" spans="1:79" s="6" customFormat="1" ht="16" customHeight="1" x14ac:dyDescent="0.25">
      <c r="A85" s="117"/>
      <c r="B85" s="105"/>
      <c r="C85" s="105"/>
      <c r="D85" s="106"/>
      <c r="E85" s="84" t="s">
        <v>145</v>
      </c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6"/>
      <c r="U85" s="141">
        <f>U66+U67+U68+U69+U70+U71+U72+U73+U74+U75+U76+U77+U78+U79+U80+U81+U82+U83+U84</f>
        <v>60748887</v>
      </c>
      <c r="V85" s="142"/>
      <c r="W85" s="142"/>
      <c r="X85" s="142"/>
      <c r="Y85" s="143"/>
      <c r="Z85" s="141">
        <f>Z39</f>
        <v>26137546</v>
      </c>
      <c r="AA85" s="142"/>
      <c r="AB85" s="142"/>
      <c r="AC85" s="142"/>
      <c r="AD85" s="143"/>
      <c r="AE85" s="141">
        <f>AE81+AE83+AE84</f>
        <v>24237280.919999998</v>
      </c>
      <c r="AF85" s="142"/>
      <c r="AG85" s="142"/>
      <c r="AH85" s="143"/>
      <c r="AI85" s="141">
        <f t="shared" si="6"/>
        <v>86886433</v>
      </c>
      <c r="AJ85" s="142"/>
      <c r="AK85" s="142"/>
      <c r="AL85" s="142"/>
      <c r="AM85" s="143"/>
      <c r="AN85" s="141">
        <f>AN66+AN67+AN68+AN69+AN70+AN71+AN72+AN73+AN74+AN75+AN76+AN77+AN78+AN79+AN80+AN81+AN82+AN83+AN84</f>
        <v>65083466</v>
      </c>
      <c r="AO85" s="142"/>
      <c r="AP85" s="142"/>
      <c r="AQ85" s="142"/>
      <c r="AR85" s="143"/>
      <c r="AS85" s="141">
        <f>AS39</f>
        <v>4404453</v>
      </c>
      <c r="AT85" s="142"/>
      <c r="AU85" s="142"/>
      <c r="AV85" s="142"/>
      <c r="AW85" s="143"/>
      <c r="AX85" s="141">
        <f>AX81+AX83+AX84</f>
        <v>2987211</v>
      </c>
      <c r="AY85" s="142"/>
      <c r="AZ85" s="142"/>
      <c r="BA85" s="143"/>
      <c r="BB85" s="141">
        <f t="shared" si="7"/>
        <v>69487919</v>
      </c>
      <c r="BC85" s="142"/>
      <c r="BD85" s="142"/>
      <c r="BE85" s="142"/>
      <c r="BF85" s="143"/>
      <c r="BG85" s="141">
        <f>BG66+BG67+BG68+BG69+BG71+BG72+BG73+BG74+BG75+BG76+BG77+BG78+BG79+BG80</f>
        <v>66836891</v>
      </c>
      <c r="BH85" s="142"/>
      <c r="BI85" s="142"/>
      <c r="BJ85" s="142"/>
      <c r="BK85" s="143"/>
      <c r="BL85" s="141">
        <f>BL66+BL67+BL68+BL69+BL71+BL72+BL73+BL74+BL75+BL76+BL77+BL78+BL79+BL80</f>
        <v>1497556</v>
      </c>
      <c r="BM85" s="142"/>
      <c r="BN85" s="142"/>
      <c r="BO85" s="142"/>
      <c r="BP85" s="143"/>
      <c r="BQ85" s="141">
        <v>0</v>
      </c>
      <c r="BR85" s="142"/>
      <c r="BS85" s="142"/>
      <c r="BT85" s="143"/>
      <c r="BU85" s="141">
        <f>BG85+BL85</f>
        <v>68334447</v>
      </c>
      <c r="BV85" s="142"/>
      <c r="BW85" s="142"/>
      <c r="BX85" s="142"/>
      <c r="BY85" s="143"/>
    </row>
    <row r="86" spans="1:79" ht="15.5" customHeight="1" x14ac:dyDescent="0.25">
      <c r="BG86" s="77"/>
      <c r="BH86" s="78"/>
      <c r="BI86" s="78"/>
      <c r="BJ86" s="78"/>
      <c r="BK86" s="78"/>
      <c r="BL86" s="77"/>
      <c r="BM86" s="78"/>
      <c r="BN86" s="78"/>
      <c r="BO86" s="78"/>
      <c r="BP86" s="78"/>
      <c r="BU86" s="77"/>
      <c r="BV86" s="78"/>
      <c r="BW86" s="78"/>
      <c r="BX86" s="78"/>
      <c r="BY86" s="78"/>
    </row>
    <row r="87" spans="1:79" ht="14.25" customHeight="1" x14ac:dyDescent="0.25">
      <c r="A87" s="102" t="s">
        <v>312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79"/>
      <c r="BN87" s="80"/>
      <c r="BO87" s="80"/>
      <c r="BP87" s="80"/>
      <c r="BU87" s="79"/>
      <c r="BV87" s="80"/>
      <c r="BW87" s="80"/>
      <c r="BX87" s="80"/>
      <c r="BY87" s="80"/>
    </row>
    <row r="88" spans="1:79" ht="15" customHeight="1" x14ac:dyDescent="0.25">
      <c r="A88" s="172" t="s">
        <v>211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</row>
    <row r="89" spans="1:79" s="50" customFormat="1" ht="23.15" customHeight="1" x14ac:dyDescent="0.2">
      <c r="A89" s="174" t="s">
        <v>117</v>
      </c>
      <c r="B89" s="175"/>
      <c r="C89" s="175"/>
      <c r="D89" s="175"/>
      <c r="E89" s="176"/>
      <c r="F89" s="171" t="s">
        <v>19</v>
      </c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218" t="s">
        <v>306</v>
      </c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20"/>
      <c r="AN89" s="218" t="s">
        <v>307</v>
      </c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20"/>
      <c r="BG89" s="218" t="s">
        <v>308</v>
      </c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20"/>
    </row>
    <row r="90" spans="1:79" s="50" customFormat="1" ht="33.5" customHeight="1" x14ac:dyDescent="0.2">
      <c r="A90" s="177"/>
      <c r="B90" s="178"/>
      <c r="C90" s="178"/>
      <c r="D90" s="178"/>
      <c r="E90" s="17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218" t="s">
        <v>4</v>
      </c>
      <c r="V90" s="219"/>
      <c r="W90" s="219"/>
      <c r="X90" s="219"/>
      <c r="Y90" s="220"/>
      <c r="Z90" s="218" t="s">
        <v>3</v>
      </c>
      <c r="AA90" s="219"/>
      <c r="AB90" s="219"/>
      <c r="AC90" s="219"/>
      <c r="AD90" s="220"/>
      <c r="AE90" s="218" t="s">
        <v>114</v>
      </c>
      <c r="AF90" s="219"/>
      <c r="AG90" s="219"/>
      <c r="AH90" s="220"/>
      <c r="AI90" s="218" t="s">
        <v>5</v>
      </c>
      <c r="AJ90" s="219"/>
      <c r="AK90" s="219"/>
      <c r="AL90" s="219"/>
      <c r="AM90" s="220"/>
      <c r="AN90" s="218" t="s">
        <v>4</v>
      </c>
      <c r="AO90" s="219"/>
      <c r="AP90" s="219"/>
      <c r="AQ90" s="219"/>
      <c r="AR90" s="220"/>
      <c r="AS90" s="218" t="s">
        <v>3</v>
      </c>
      <c r="AT90" s="219"/>
      <c r="AU90" s="219"/>
      <c r="AV90" s="219"/>
      <c r="AW90" s="220"/>
      <c r="AX90" s="218" t="s">
        <v>114</v>
      </c>
      <c r="AY90" s="219"/>
      <c r="AZ90" s="219"/>
      <c r="BA90" s="220"/>
      <c r="BB90" s="218" t="s">
        <v>94</v>
      </c>
      <c r="BC90" s="219"/>
      <c r="BD90" s="219"/>
      <c r="BE90" s="219"/>
      <c r="BF90" s="220"/>
      <c r="BG90" s="218" t="s">
        <v>4</v>
      </c>
      <c r="BH90" s="219"/>
      <c r="BI90" s="219"/>
      <c r="BJ90" s="219"/>
      <c r="BK90" s="220"/>
      <c r="BL90" s="218" t="s">
        <v>3</v>
      </c>
      <c r="BM90" s="219"/>
      <c r="BN90" s="219"/>
      <c r="BO90" s="219"/>
      <c r="BP90" s="220"/>
      <c r="BQ90" s="218" t="s">
        <v>114</v>
      </c>
      <c r="BR90" s="219"/>
      <c r="BS90" s="219"/>
      <c r="BT90" s="220"/>
      <c r="BU90" s="171" t="s">
        <v>95</v>
      </c>
      <c r="BV90" s="171"/>
      <c r="BW90" s="171"/>
      <c r="BX90" s="171"/>
      <c r="BY90" s="171"/>
    </row>
    <row r="91" spans="1:79" s="28" customFormat="1" ht="15" customHeight="1" x14ac:dyDescent="0.25">
      <c r="A91" s="59">
        <v>1</v>
      </c>
      <c r="B91" s="60"/>
      <c r="C91" s="60"/>
      <c r="D91" s="60"/>
      <c r="E91" s="61"/>
      <c r="F91" s="59">
        <v>2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1"/>
      <c r="U91" s="59">
        <v>3</v>
      </c>
      <c r="V91" s="60"/>
      <c r="W91" s="60"/>
      <c r="X91" s="60"/>
      <c r="Y91" s="61"/>
      <c r="Z91" s="59">
        <v>4</v>
      </c>
      <c r="AA91" s="60"/>
      <c r="AB91" s="60"/>
      <c r="AC91" s="60"/>
      <c r="AD91" s="61"/>
      <c r="AE91" s="59">
        <v>5</v>
      </c>
      <c r="AF91" s="60"/>
      <c r="AG91" s="60"/>
      <c r="AH91" s="61"/>
      <c r="AI91" s="59">
        <v>6</v>
      </c>
      <c r="AJ91" s="60"/>
      <c r="AK91" s="60"/>
      <c r="AL91" s="60"/>
      <c r="AM91" s="61"/>
      <c r="AN91" s="59">
        <v>7</v>
      </c>
      <c r="AO91" s="60"/>
      <c r="AP91" s="60"/>
      <c r="AQ91" s="60"/>
      <c r="AR91" s="61"/>
      <c r="AS91" s="59">
        <v>8</v>
      </c>
      <c r="AT91" s="60"/>
      <c r="AU91" s="60"/>
      <c r="AV91" s="60"/>
      <c r="AW91" s="61"/>
      <c r="AX91" s="59">
        <v>9</v>
      </c>
      <c r="AY91" s="60"/>
      <c r="AZ91" s="60"/>
      <c r="BA91" s="61"/>
      <c r="BB91" s="59">
        <v>10</v>
      </c>
      <c r="BC91" s="60"/>
      <c r="BD91" s="60"/>
      <c r="BE91" s="60"/>
      <c r="BF91" s="61"/>
      <c r="BG91" s="59">
        <v>11</v>
      </c>
      <c r="BH91" s="60"/>
      <c r="BI91" s="60"/>
      <c r="BJ91" s="60"/>
      <c r="BK91" s="61"/>
      <c r="BL91" s="59">
        <v>12</v>
      </c>
      <c r="BM91" s="60"/>
      <c r="BN91" s="60"/>
      <c r="BO91" s="60"/>
      <c r="BP91" s="61"/>
      <c r="BQ91" s="59">
        <v>13</v>
      </c>
      <c r="BR91" s="60"/>
      <c r="BS91" s="60"/>
      <c r="BT91" s="61"/>
      <c r="BU91" s="58">
        <v>14</v>
      </c>
      <c r="BV91" s="58"/>
      <c r="BW91" s="58"/>
      <c r="BX91" s="58"/>
      <c r="BY91" s="58"/>
    </row>
    <row r="92" spans="1:79" s="28" customFormat="1" ht="13.5" hidden="1" customHeight="1" x14ac:dyDescent="0.25">
      <c r="A92" s="59" t="s">
        <v>62</v>
      </c>
      <c r="B92" s="60"/>
      <c r="C92" s="60"/>
      <c r="D92" s="60"/>
      <c r="E92" s="61"/>
      <c r="F92" s="59" t="s">
        <v>55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/>
      <c r="U92" s="59" t="s">
        <v>63</v>
      </c>
      <c r="V92" s="60"/>
      <c r="W92" s="60"/>
      <c r="X92" s="60"/>
      <c r="Y92" s="61"/>
      <c r="Z92" s="59" t="s">
        <v>64</v>
      </c>
      <c r="AA92" s="60"/>
      <c r="AB92" s="60"/>
      <c r="AC92" s="60"/>
      <c r="AD92" s="61"/>
      <c r="AE92" s="59" t="s">
        <v>89</v>
      </c>
      <c r="AF92" s="60"/>
      <c r="AG92" s="60"/>
      <c r="AH92" s="61"/>
      <c r="AI92" s="227" t="s">
        <v>168</v>
      </c>
      <c r="AJ92" s="228"/>
      <c r="AK92" s="228"/>
      <c r="AL92" s="228"/>
      <c r="AM92" s="229"/>
      <c r="AN92" s="59" t="s">
        <v>65</v>
      </c>
      <c r="AO92" s="60"/>
      <c r="AP92" s="60"/>
      <c r="AQ92" s="60"/>
      <c r="AR92" s="61"/>
      <c r="AS92" s="59" t="s">
        <v>66</v>
      </c>
      <c r="AT92" s="60"/>
      <c r="AU92" s="60"/>
      <c r="AV92" s="60"/>
      <c r="AW92" s="61"/>
      <c r="AX92" s="59" t="s">
        <v>90</v>
      </c>
      <c r="AY92" s="60"/>
      <c r="AZ92" s="60"/>
      <c r="BA92" s="61"/>
      <c r="BB92" s="227" t="s">
        <v>168</v>
      </c>
      <c r="BC92" s="228"/>
      <c r="BD92" s="228"/>
      <c r="BE92" s="228"/>
      <c r="BF92" s="229"/>
      <c r="BG92" s="59" t="s">
        <v>56</v>
      </c>
      <c r="BH92" s="60"/>
      <c r="BI92" s="60"/>
      <c r="BJ92" s="60"/>
      <c r="BK92" s="61"/>
      <c r="BL92" s="59" t="s">
        <v>57</v>
      </c>
      <c r="BM92" s="60"/>
      <c r="BN92" s="60"/>
      <c r="BO92" s="60"/>
      <c r="BP92" s="61"/>
      <c r="BQ92" s="59" t="s">
        <v>91</v>
      </c>
      <c r="BR92" s="60"/>
      <c r="BS92" s="60"/>
      <c r="BT92" s="61"/>
      <c r="BU92" s="230" t="s">
        <v>168</v>
      </c>
      <c r="BV92" s="230"/>
      <c r="BW92" s="230"/>
      <c r="BX92" s="230"/>
      <c r="BY92" s="230"/>
      <c r="CA92" s="28" t="s">
        <v>27</v>
      </c>
    </row>
    <row r="93" spans="1:79" s="32" customFormat="1" ht="12.75" customHeight="1" x14ac:dyDescent="0.25">
      <c r="A93" s="122"/>
      <c r="B93" s="123"/>
      <c r="C93" s="123"/>
      <c r="D93" s="123"/>
      <c r="E93" s="124"/>
      <c r="F93" s="122" t="s">
        <v>145</v>
      </c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4"/>
      <c r="U93" s="224"/>
      <c r="V93" s="225"/>
      <c r="W93" s="225"/>
      <c r="X93" s="225"/>
      <c r="Y93" s="226"/>
      <c r="Z93" s="224"/>
      <c r="AA93" s="225"/>
      <c r="AB93" s="225"/>
      <c r="AC93" s="225"/>
      <c r="AD93" s="226"/>
      <c r="AE93" s="224"/>
      <c r="AF93" s="225"/>
      <c r="AG93" s="225"/>
      <c r="AH93" s="226"/>
      <c r="AI93" s="224">
        <f>IF(ISNUMBER(U93),U93,0)+IF(ISNUMBER(Z93),Z93,0)</f>
        <v>0</v>
      </c>
      <c r="AJ93" s="225"/>
      <c r="AK93" s="225"/>
      <c r="AL93" s="225"/>
      <c r="AM93" s="226"/>
      <c r="AN93" s="224"/>
      <c r="AO93" s="225"/>
      <c r="AP93" s="225"/>
      <c r="AQ93" s="225"/>
      <c r="AR93" s="226"/>
      <c r="AS93" s="224"/>
      <c r="AT93" s="225"/>
      <c r="AU93" s="225"/>
      <c r="AV93" s="225"/>
      <c r="AW93" s="226"/>
      <c r="AX93" s="224"/>
      <c r="AY93" s="225"/>
      <c r="AZ93" s="225"/>
      <c r="BA93" s="226"/>
      <c r="BB93" s="224">
        <f>IF(ISNUMBER(AN93),AN93,0)+IF(ISNUMBER(AS93),AS93,0)</f>
        <v>0</v>
      </c>
      <c r="BC93" s="225"/>
      <c r="BD93" s="225"/>
      <c r="BE93" s="225"/>
      <c r="BF93" s="226"/>
      <c r="BG93" s="224"/>
      <c r="BH93" s="225"/>
      <c r="BI93" s="225"/>
      <c r="BJ93" s="225"/>
      <c r="BK93" s="226"/>
      <c r="BL93" s="224"/>
      <c r="BM93" s="225"/>
      <c r="BN93" s="225"/>
      <c r="BO93" s="225"/>
      <c r="BP93" s="226"/>
      <c r="BQ93" s="224"/>
      <c r="BR93" s="225"/>
      <c r="BS93" s="225"/>
      <c r="BT93" s="226"/>
      <c r="BU93" s="224">
        <f>IF(ISNUMBER(BG93),BG93,0)+IF(ISNUMBER(BL93),BL93,0)</f>
        <v>0</v>
      </c>
      <c r="BV93" s="225"/>
      <c r="BW93" s="225"/>
      <c r="BX93" s="225"/>
      <c r="BY93" s="226"/>
      <c r="CA93" s="32" t="s">
        <v>28</v>
      </c>
    </row>
    <row r="95" spans="1:79" ht="14.25" customHeight="1" x14ac:dyDescent="0.25">
      <c r="A95" s="102" t="s">
        <v>313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</row>
    <row r="96" spans="1:79" ht="15" customHeight="1" x14ac:dyDescent="0.25">
      <c r="A96" s="172" t="s">
        <v>211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</row>
    <row r="97" spans="1:79" s="50" customFormat="1" ht="18" customHeight="1" x14ac:dyDescent="0.2">
      <c r="A97" s="174" t="s">
        <v>116</v>
      </c>
      <c r="B97" s="175"/>
      <c r="C97" s="175"/>
      <c r="D97" s="176"/>
      <c r="E97" s="174" t="s">
        <v>19</v>
      </c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6"/>
      <c r="X97" s="218" t="s">
        <v>215</v>
      </c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20"/>
      <c r="AR97" s="171" t="s">
        <v>310</v>
      </c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</row>
    <row r="98" spans="1:79" s="50" customFormat="1" ht="18" customHeight="1" x14ac:dyDescent="0.2">
      <c r="A98" s="177"/>
      <c r="B98" s="178"/>
      <c r="C98" s="178"/>
      <c r="D98" s="179"/>
      <c r="E98" s="177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9"/>
      <c r="X98" s="174" t="s">
        <v>4</v>
      </c>
      <c r="Y98" s="175"/>
      <c r="Z98" s="175"/>
      <c r="AA98" s="175"/>
      <c r="AB98" s="176"/>
      <c r="AC98" s="174" t="s">
        <v>3</v>
      </c>
      <c r="AD98" s="175"/>
      <c r="AE98" s="175"/>
      <c r="AF98" s="175"/>
      <c r="AG98" s="176"/>
      <c r="AH98" s="218" t="s">
        <v>114</v>
      </c>
      <c r="AI98" s="219"/>
      <c r="AJ98" s="219"/>
      <c r="AK98" s="219"/>
      <c r="AL98" s="220"/>
      <c r="AM98" s="218" t="s">
        <v>5</v>
      </c>
      <c r="AN98" s="219"/>
      <c r="AO98" s="219"/>
      <c r="AP98" s="219"/>
      <c r="AQ98" s="220"/>
      <c r="AR98" s="218" t="s">
        <v>4</v>
      </c>
      <c r="AS98" s="219"/>
      <c r="AT98" s="219"/>
      <c r="AU98" s="219"/>
      <c r="AV98" s="220"/>
      <c r="AW98" s="218" t="s">
        <v>3</v>
      </c>
      <c r="AX98" s="219"/>
      <c r="AY98" s="219"/>
      <c r="AZ98" s="219"/>
      <c r="BA98" s="220"/>
      <c r="BB98" s="218" t="s">
        <v>114</v>
      </c>
      <c r="BC98" s="219"/>
      <c r="BD98" s="219"/>
      <c r="BE98" s="219"/>
      <c r="BF98" s="220"/>
      <c r="BG98" s="218" t="s">
        <v>94</v>
      </c>
      <c r="BH98" s="219"/>
      <c r="BI98" s="219"/>
      <c r="BJ98" s="219"/>
      <c r="BK98" s="220"/>
    </row>
    <row r="99" spans="1:79" ht="12.75" customHeight="1" x14ac:dyDescent="0.25">
      <c r="A99" s="108">
        <v>1</v>
      </c>
      <c r="B99" s="115"/>
      <c r="C99" s="115"/>
      <c r="D99" s="116"/>
      <c r="E99" s="108">
        <v>2</v>
      </c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6"/>
      <c r="X99" s="108">
        <v>3</v>
      </c>
      <c r="Y99" s="115"/>
      <c r="Z99" s="115"/>
      <c r="AA99" s="115"/>
      <c r="AB99" s="116"/>
      <c r="AC99" s="108">
        <v>4</v>
      </c>
      <c r="AD99" s="115"/>
      <c r="AE99" s="115"/>
      <c r="AF99" s="115"/>
      <c r="AG99" s="116"/>
      <c r="AH99" s="108">
        <v>5</v>
      </c>
      <c r="AI99" s="115"/>
      <c r="AJ99" s="115"/>
      <c r="AK99" s="115"/>
      <c r="AL99" s="116"/>
      <c r="AM99" s="108">
        <v>6</v>
      </c>
      <c r="AN99" s="115"/>
      <c r="AO99" s="115"/>
      <c r="AP99" s="115"/>
      <c r="AQ99" s="116"/>
      <c r="AR99" s="108">
        <v>7</v>
      </c>
      <c r="AS99" s="115"/>
      <c r="AT99" s="115"/>
      <c r="AU99" s="115"/>
      <c r="AV99" s="116"/>
      <c r="AW99" s="108">
        <v>8</v>
      </c>
      <c r="AX99" s="115"/>
      <c r="AY99" s="115"/>
      <c r="AZ99" s="115"/>
      <c r="BA99" s="116"/>
      <c r="BB99" s="108">
        <v>9</v>
      </c>
      <c r="BC99" s="115"/>
      <c r="BD99" s="115"/>
      <c r="BE99" s="115"/>
      <c r="BF99" s="116"/>
      <c r="BG99" s="108">
        <v>10</v>
      </c>
      <c r="BH99" s="115"/>
      <c r="BI99" s="115"/>
      <c r="BJ99" s="115"/>
      <c r="BK99" s="116"/>
    </row>
    <row r="100" spans="1:79" s="1" customFormat="1" ht="12.75" hidden="1" customHeight="1" x14ac:dyDescent="0.25">
      <c r="A100" s="147" t="s">
        <v>62</v>
      </c>
      <c r="B100" s="148"/>
      <c r="C100" s="148"/>
      <c r="D100" s="149"/>
      <c r="E100" s="147" t="s">
        <v>55</v>
      </c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9"/>
      <c r="X100" s="221" t="s">
        <v>58</v>
      </c>
      <c r="Y100" s="222"/>
      <c r="Z100" s="222"/>
      <c r="AA100" s="222"/>
      <c r="AB100" s="223"/>
      <c r="AC100" s="221" t="s">
        <v>59</v>
      </c>
      <c r="AD100" s="222"/>
      <c r="AE100" s="222"/>
      <c r="AF100" s="222"/>
      <c r="AG100" s="223"/>
      <c r="AH100" s="147" t="s">
        <v>92</v>
      </c>
      <c r="AI100" s="148"/>
      <c r="AJ100" s="148"/>
      <c r="AK100" s="148"/>
      <c r="AL100" s="149"/>
      <c r="AM100" s="150" t="s">
        <v>169</v>
      </c>
      <c r="AN100" s="151"/>
      <c r="AO100" s="151"/>
      <c r="AP100" s="151"/>
      <c r="AQ100" s="152"/>
      <c r="AR100" s="147" t="s">
        <v>60</v>
      </c>
      <c r="AS100" s="148"/>
      <c r="AT100" s="148"/>
      <c r="AU100" s="148"/>
      <c r="AV100" s="149"/>
      <c r="AW100" s="147" t="s">
        <v>61</v>
      </c>
      <c r="AX100" s="148"/>
      <c r="AY100" s="148"/>
      <c r="AZ100" s="148"/>
      <c r="BA100" s="149"/>
      <c r="BB100" s="147" t="s">
        <v>93</v>
      </c>
      <c r="BC100" s="148"/>
      <c r="BD100" s="148"/>
      <c r="BE100" s="148"/>
      <c r="BF100" s="149"/>
      <c r="BG100" s="150" t="s">
        <v>169</v>
      </c>
      <c r="BH100" s="151"/>
      <c r="BI100" s="151"/>
      <c r="BJ100" s="151"/>
      <c r="BK100" s="152"/>
      <c r="CA100" t="s">
        <v>29</v>
      </c>
    </row>
    <row r="101" spans="1:79" s="25" customFormat="1" ht="12.75" customHeight="1" x14ac:dyDescent="0.25">
      <c r="A101" s="70">
        <v>2111</v>
      </c>
      <c r="B101" s="71"/>
      <c r="C101" s="71"/>
      <c r="D101" s="72"/>
      <c r="E101" s="67" t="s">
        <v>177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9"/>
      <c r="X101" s="52">
        <f>BG66-1000000</f>
        <v>46229151</v>
      </c>
      <c r="Y101" s="53"/>
      <c r="Z101" s="53"/>
      <c r="AA101" s="53"/>
      <c r="AB101" s="54"/>
      <c r="AC101" s="52">
        <f>BL66</f>
        <v>574707</v>
      </c>
      <c r="AD101" s="53"/>
      <c r="AE101" s="53"/>
      <c r="AF101" s="53"/>
      <c r="AG101" s="54"/>
      <c r="AH101" s="52">
        <v>0</v>
      </c>
      <c r="AI101" s="53"/>
      <c r="AJ101" s="53"/>
      <c r="AK101" s="53"/>
      <c r="AL101" s="54"/>
      <c r="AM101" s="52">
        <f t="shared" ref="AM101:AM119" si="9">IF(ISNUMBER(X101),X101,0)+IF(ISNUMBER(AC101),AC101,0)</f>
        <v>46803858</v>
      </c>
      <c r="AN101" s="53"/>
      <c r="AO101" s="53"/>
      <c r="AP101" s="53"/>
      <c r="AQ101" s="54"/>
      <c r="AR101" s="52">
        <f>X101</f>
        <v>46229151</v>
      </c>
      <c r="AS101" s="53"/>
      <c r="AT101" s="53"/>
      <c r="AU101" s="53"/>
      <c r="AV101" s="54"/>
      <c r="AW101" s="52">
        <f>AC101</f>
        <v>574707</v>
      </c>
      <c r="AX101" s="53"/>
      <c r="AY101" s="53"/>
      <c r="AZ101" s="53"/>
      <c r="BA101" s="54"/>
      <c r="BB101" s="52">
        <v>0</v>
      </c>
      <c r="BC101" s="53"/>
      <c r="BD101" s="53"/>
      <c r="BE101" s="53"/>
      <c r="BF101" s="54"/>
      <c r="BG101" s="73">
        <f t="shared" ref="BG101:BG120" si="10">IF(ISNUMBER(AR101),AR101,0)+IF(ISNUMBER(AW101),AW101,0)</f>
        <v>46803858</v>
      </c>
      <c r="BH101" s="73"/>
      <c r="BI101" s="73"/>
      <c r="BJ101" s="73"/>
      <c r="BK101" s="73"/>
      <c r="CA101" s="25" t="s">
        <v>30</v>
      </c>
    </row>
    <row r="102" spans="1:79" s="25" customFormat="1" ht="12.75" customHeight="1" x14ac:dyDescent="0.25">
      <c r="A102" s="70">
        <v>2120</v>
      </c>
      <c r="B102" s="71"/>
      <c r="C102" s="71"/>
      <c r="D102" s="72"/>
      <c r="E102" s="67" t="s">
        <v>178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9"/>
      <c r="X102" s="52">
        <v>10170413</v>
      </c>
      <c r="Y102" s="53"/>
      <c r="Z102" s="53"/>
      <c r="AA102" s="53"/>
      <c r="AB102" s="54"/>
      <c r="AC102" s="52">
        <f t="shared" ref="AC102:AC119" si="11">BL67</f>
        <v>126436</v>
      </c>
      <c r="AD102" s="53"/>
      <c r="AE102" s="53"/>
      <c r="AF102" s="53"/>
      <c r="AG102" s="54"/>
      <c r="AH102" s="52">
        <v>0</v>
      </c>
      <c r="AI102" s="53"/>
      <c r="AJ102" s="53"/>
      <c r="AK102" s="53"/>
      <c r="AL102" s="54"/>
      <c r="AM102" s="52">
        <f t="shared" si="9"/>
        <v>10296849</v>
      </c>
      <c r="AN102" s="53"/>
      <c r="AO102" s="53"/>
      <c r="AP102" s="53"/>
      <c r="AQ102" s="54"/>
      <c r="AR102" s="52">
        <f t="shared" ref="AR102:AR119" si="12">X102</f>
        <v>10170413</v>
      </c>
      <c r="AS102" s="53"/>
      <c r="AT102" s="53"/>
      <c r="AU102" s="53"/>
      <c r="AV102" s="54"/>
      <c r="AW102" s="52">
        <f t="shared" ref="AW102:AW120" si="13">AC102</f>
        <v>126436</v>
      </c>
      <c r="AX102" s="53"/>
      <c r="AY102" s="53"/>
      <c r="AZ102" s="53"/>
      <c r="BA102" s="54"/>
      <c r="BB102" s="52">
        <v>0</v>
      </c>
      <c r="BC102" s="53"/>
      <c r="BD102" s="53"/>
      <c r="BE102" s="53"/>
      <c r="BF102" s="54"/>
      <c r="BG102" s="73">
        <f t="shared" si="10"/>
        <v>10296849</v>
      </c>
      <c r="BH102" s="73"/>
      <c r="BI102" s="73"/>
      <c r="BJ102" s="73"/>
      <c r="BK102" s="73"/>
    </row>
    <row r="103" spans="1:79" s="25" customFormat="1" ht="12.75" customHeight="1" x14ac:dyDescent="0.25">
      <c r="A103" s="70">
        <v>2210</v>
      </c>
      <c r="B103" s="71"/>
      <c r="C103" s="71"/>
      <c r="D103" s="72"/>
      <c r="E103" s="67" t="s">
        <v>179</v>
      </c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9"/>
      <c r="X103" s="52">
        <f t="shared" ref="X103:X119" si="14">BG68</f>
        <v>1313135</v>
      </c>
      <c r="Y103" s="53"/>
      <c r="Z103" s="53"/>
      <c r="AA103" s="53"/>
      <c r="AB103" s="54"/>
      <c r="AC103" s="52">
        <f t="shared" si="11"/>
        <v>242551</v>
      </c>
      <c r="AD103" s="53"/>
      <c r="AE103" s="53"/>
      <c r="AF103" s="53"/>
      <c r="AG103" s="54"/>
      <c r="AH103" s="52">
        <v>0</v>
      </c>
      <c r="AI103" s="53"/>
      <c r="AJ103" s="53"/>
      <c r="AK103" s="53"/>
      <c r="AL103" s="54"/>
      <c r="AM103" s="52">
        <f t="shared" si="9"/>
        <v>1555686</v>
      </c>
      <c r="AN103" s="53"/>
      <c r="AO103" s="53"/>
      <c r="AP103" s="53"/>
      <c r="AQ103" s="54"/>
      <c r="AR103" s="52">
        <f t="shared" si="12"/>
        <v>1313135</v>
      </c>
      <c r="AS103" s="53"/>
      <c r="AT103" s="53"/>
      <c r="AU103" s="53"/>
      <c r="AV103" s="54"/>
      <c r="AW103" s="52">
        <f t="shared" si="13"/>
        <v>242551</v>
      </c>
      <c r="AX103" s="53"/>
      <c r="AY103" s="53"/>
      <c r="AZ103" s="53"/>
      <c r="BA103" s="54"/>
      <c r="BB103" s="52">
        <v>0</v>
      </c>
      <c r="BC103" s="53"/>
      <c r="BD103" s="53"/>
      <c r="BE103" s="53"/>
      <c r="BF103" s="54"/>
      <c r="BG103" s="73">
        <f t="shared" si="10"/>
        <v>1555686</v>
      </c>
      <c r="BH103" s="73"/>
      <c r="BI103" s="73"/>
      <c r="BJ103" s="73"/>
      <c r="BK103" s="73"/>
    </row>
    <row r="104" spans="1:79" s="25" customFormat="1" ht="12.75" customHeight="1" x14ac:dyDescent="0.25">
      <c r="A104" s="70">
        <v>2220</v>
      </c>
      <c r="B104" s="71"/>
      <c r="C104" s="71"/>
      <c r="D104" s="72"/>
      <c r="E104" s="67" t="s">
        <v>222</v>
      </c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9"/>
      <c r="X104" s="52">
        <f t="shared" si="14"/>
        <v>35857</v>
      </c>
      <c r="Y104" s="53"/>
      <c r="Z104" s="53"/>
      <c r="AA104" s="53"/>
      <c r="AB104" s="54"/>
      <c r="AC104" s="52">
        <f t="shared" si="11"/>
        <v>2000</v>
      </c>
      <c r="AD104" s="53"/>
      <c r="AE104" s="53"/>
      <c r="AF104" s="53"/>
      <c r="AG104" s="54"/>
      <c r="AH104" s="52">
        <v>0</v>
      </c>
      <c r="AI104" s="53"/>
      <c r="AJ104" s="53"/>
      <c r="AK104" s="53"/>
      <c r="AL104" s="54"/>
      <c r="AM104" s="52">
        <f t="shared" si="9"/>
        <v>37857</v>
      </c>
      <c r="AN104" s="53"/>
      <c r="AO104" s="53"/>
      <c r="AP104" s="53"/>
      <c r="AQ104" s="54"/>
      <c r="AR104" s="52">
        <f t="shared" si="12"/>
        <v>35857</v>
      </c>
      <c r="AS104" s="53"/>
      <c r="AT104" s="53"/>
      <c r="AU104" s="53"/>
      <c r="AV104" s="54"/>
      <c r="AW104" s="52">
        <f t="shared" si="13"/>
        <v>2000</v>
      </c>
      <c r="AX104" s="53"/>
      <c r="AY104" s="53"/>
      <c r="AZ104" s="53"/>
      <c r="BA104" s="54"/>
      <c r="BB104" s="52">
        <v>0</v>
      </c>
      <c r="BC104" s="53"/>
      <c r="BD104" s="53"/>
      <c r="BE104" s="53"/>
      <c r="BF104" s="54"/>
      <c r="BG104" s="73">
        <f t="shared" si="10"/>
        <v>37857</v>
      </c>
      <c r="BH104" s="73"/>
      <c r="BI104" s="73"/>
      <c r="BJ104" s="73"/>
      <c r="BK104" s="73"/>
    </row>
    <row r="105" spans="1:79" s="25" customFormat="1" ht="12.75" customHeight="1" x14ac:dyDescent="0.25">
      <c r="A105" s="70">
        <v>2230</v>
      </c>
      <c r="B105" s="71"/>
      <c r="C105" s="71"/>
      <c r="D105" s="72"/>
      <c r="E105" s="67" t="s">
        <v>223</v>
      </c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9"/>
      <c r="X105" s="52">
        <f t="shared" si="14"/>
        <v>0</v>
      </c>
      <c r="Y105" s="53"/>
      <c r="Z105" s="53"/>
      <c r="AA105" s="53"/>
      <c r="AB105" s="54"/>
      <c r="AC105" s="52">
        <f t="shared" si="11"/>
        <v>0</v>
      </c>
      <c r="AD105" s="53"/>
      <c r="AE105" s="53"/>
      <c r="AF105" s="53"/>
      <c r="AG105" s="54"/>
      <c r="AH105" s="52">
        <v>0</v>
      </c>
      <c r="AI105" s="53"/>
      <c r="AJ105" s="53"/>
      <c r="AK105" s="53"/>
      <c r="AL105" s="54"/>
      <c r="AM105" s="52">
        <f t="shared" si="9"/>
        <v>0</v>
      </c>
      <c r="AN105" s="53"/>
      <c r="AO105" s="53"/>
      <c r="AP105" s="53"/>
      <c r="AQ105" s="54"/>
      <c r="AR105" s="52">
        <f t="shared" si="12"/>
        <v>0</v>
      </c>
      <c r="AS105" s="53"/>
      <c r="AT105" s="53"/>
      <c r="AU105" s="53"/>
      <c r="AV105" s="54"/>
      <c r="AW105" s="52">
        <f t="shared" si="13"/>
        <v>0</v>
      </c>
      <c r="AX105" s="53"/>
      <c r="AY105" s="53"/>
      <c r="AZ105" s="53"/>
      <c r="BA105" s="54"/>
      <c r="BB105" s="52">
        <v>0</v>
      </c>
      <c r="BC105" s="53"/>
      <c r="BD105" s="53"/>
      <c r="BE105" s="53"/>
      <c r="BF105" s="54"/>
      <c r="BG105" s="73">
        <f t="shared" si="10"/>
        <v>0</v>
      </c>
      <c r="BH105" s="73"/>
      <c r="BI105" s="73"/>
      <c r="BJ105" s="73"/>
      <c r="BK105" s="73"/>
    </row>
    <row r="106" spans="1:79" s="25" customFormat="1" ht="12.75" customHeight="1" x14ac:dyDescent="0.25">
      <c r="A106" s="70">
        <v>2240</v>
      </c>
      <c r="B106" s="71"/>
      <c r="C106" s="71"/>
      <c r="D106" s="72"/>
      <c r="E106" s="67" t="s">
        <v>180</v>
      </c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9"/>
      <c r="X106" s="52">
        <f>BG71-782618-86500</f>
        <v>3369583</v>
      </c>
      <c r="Y106" s="53"/>
      <c r="Z106" s="53"/>
      <c r="AA106" s="53"/>
      <c r="AB106" s="54"/>
      <c r="AC106" s="52">
        <f t="shared" si="11"/>
        <v>173699</v>
      </c>
      <c r="AD106" s="53"/>
      <c r="AE106" s="53"/>
      <c r="AF106" s="53"/>
      <c r="AG106" s="54"/>
      <c r="AH106" s="52">
        <v>0</v>
      </c>
      <c r="AI106" s="53"/>
      <c r="AJ106" s="53"/>
      <c r="AK106" s="53"/>
      <c r="AL106" s="54"/>
      <c r="AM106" s="52">
        <v>3760902</v>
      </c>
      <c r="AN106" s="53"/>
      <c r="AO106" s="53"/>
      <c r="AP106" s="53"/>
      <c r="AQ106" s="54"/>
      <c r="AR106" s="52">
        <f>X106+304819</f>
        <v>3674402</v>
      </c>
      <c r="AS106" s="53"/>
      <c r="AT106" s="53"/>
      <c r="AU106" s="53"/>
      <c r="AV106" s="54"/>
      <c r="AW106" s="52">
        <f t="shared" si="13"/>
        <v>173699</v>
      </c>
      <c r="AX106" s="53"/>
      <c r="AY106" s="53"/>
      <c r="AZ106" s="53"/>
      <c r="BA106" s="54"/>
      <c r="BB106" s="52">
        <v>0</v>
      </c>
      <c r="BC106" s="53"/>
      <c r="BD106" s="53"/>
      <c r="BE106" s="53"/>
      <c r="BF106" s="54"/>
      <c r="BG106" s="73">
        <f t="shared" si="10"/>
        <v>3848101</v>
      </c>
      <c r="BH106" s="73"/>
      <c r="BI106" s="73"/>
      <c r="BJ106" s="73"/>
      <c r="BK106" s="73"/>
    </row>
    <row r="107" spans="1:79" s="25" customFormat="1" ht="12.75" customHeight="1" x14ac:dyDescent="0.25">
      <c r="A107" s="70">
        <v>2250</v>
      </c>
      <c r="B107" s="71"/>
      <c r="C107" s="71"/>
      <c r="D107" s="72"/>
      <c r="E107" s="67" t="s">
        <v>224</v>
      </c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9"/>
      <c r="X107" s="52">
        <f t="shared" si="14"/>
        <v>363956</v>
      </c>
      <c r="Y107" s="53"/>
      <c r="Z107" s="53"/>
      <c r="AA107" s="53"/>
      <c r="AB107" s="54"/>
      <c r="AC107" s="52">
        <f t="shared" si="11"/>
        <v>3000</v>
      </c>
      <c r="AD107" s="53"/>
      <c r="AE107" s="53"/>
      <c r="AF107" s="53"/>
      <c r="AG107" s="54"/>
      <c r="AH107" s="52">
        <v>0</v>
      </c>
      <c r="AI107" s="53"/>
      <c r="AJ107" s="53"/>
      <c r="AK107" s="53"/>
      <c r="AL107" s="54"/>
      <c r="AM107" s="52">
        <f t="shared" si="9"/>
        <v>366956</v>
      </c>
      <c r="AN107" s="53"/>
      <c r="AO107" s="53"/>
      <c r="AP107" s="53"/>
      <c r="AQ107" s="54"/>
      <c r="AR107" s="52">
        <f t="shared" si="12"/>
        <v>363956</v>
      </c>
      <c r="AS107" s="53"/>
      <c r="AT107" s="53"/>
      <c r="AU107" s="53"/>
      <c r="AV107" s="54"/>
      <c r="AW107" s="52">
        <f t="shared" si="13"/>
        <v>3000</v>
      </c>
      <c r="AX107" s="53"/>
      <c r="AY107" s="53"/>
      <c r="AZ107" s="53"/>
      <c r="BA107" s="54"/>
      <c r="BB107" s="52">
        <v>0</v>
      </c>
      <c r="BC107" s="53"/>
      <c r="BD107" s="53"/>
      <c r="BE107" s="53"/>
      <c r="BF107" s="54"/>
      <c r="BG107" s="73">
        <f t="shared" si="10"/>
        <v>366956</v>
      </c>
      <c r="BH107" s="73"/>
      <c r="BI107" s="73"/>
      <c r="BJ107" s="73"/>
      <c r="BK107" s="73"/>
    </row>
    <row r="108" spans="1:79" s="25" customFormat="1" ht="12.75" customHeight="1" x14ac:dyDescent="0.25">
      <c r="A108" s="70">
        <v>2271</v>
      </c>
      <c r="B108" s="71"/>
      <c r="C108" s="71"/>
      <c r="D108" s="72"/>
      <c r="E108" s="67" t="s">
        <v>181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9"/>
      <c r="X108" s="52">
        <f t="shared" si="14"/>
        <v>1399162</v>
      </c>
      <c r="Y108" s="53"/>
      <c r="Z108" s="53"/>
      <c r="AA108" s="53"/>
      <c r="AB108" s="54"/>
      <c r="AC108" s="52">
        <f t="shared" si="11"/>
        <v>142220</v>
      </c>
      <c r="AD108" s="53"/>
      <c r="AE108" s="53"/>
      <c r="AF108" s="53"/>
      <c r="AG108" s="54"/>
      <c r="AH108" s="52">
        <v>0</v>
      </c>
      <c r="AI108" s="53"/>
      <c r="AJ108" s="53"/>
      <c r="AK108" s="53"/>
      <c r="AL108" s="54"/>
      <c r="AM108" s="52">
        <f t="shared" si="9"/>
        <v>1541382</v>
      </c>
      <c r="AN108" s="53"/>
      <c r="AO108" s="53"/>
      <c r="AP108" s="53"/>
      <c r="AQ108" s="54"/>
      <c r="AR108" s="52">
        <f t="shared" si="12"/>
        <v>1399162</v>
      </c>
      <c r="AS108" s="53"/>
      <c r="AT108" s="53"/>
      <c r="AU108" s="53"/>
      <c r="AV108" s="54"/>
      <c r="AW108" s="52">
        <f t="shared" si="13"/>
        <v>142220</v>
      </c>
      <c r="AX108" s="53"/>
      <c r="AY108" s="53"/>
      <c r="AZ108" s="53"/>
      <c r="BA108" s="54"/>
      <c r="BB108" s="52">
        <v>0</v>
      </c>
      <c r="BC108" s="53"/>
      <c r="BD108" s="53"/>
      <c r="BE108" s="53"/>
      <c r="BF108" s="54"/>
      <c r="BG108" s="73">
        <f t="shared" si="10"/>
        <v>1541382</v>
      </c>
      <c r="BH108" s="73"/>
      <c r="BI108" s="73"/>
      <c r="BJ108" s="73"/>
      <c r="BK108" s="73"/>
    </row>
    <row r="109" spans="1:79" s="25" customFormat="1" ht="12.75" customHeight="1" x14ac:dyDescent="0.25">
      <c r="A109" s="70">
        <v>2272</v>
      </c>
      <c r="B109" s="71"/>
      <c r="C109" s="71"/>
      <c r="D109" s="72"/>
      <c r="E109" s="67" t="s">
        <v>182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9"/>
      <c r="X109" s="52">
        <f t="shared" si="14"/>
        <v>220765</v>
      </c>
      <c r="Y109" s="53"/>
      <c r="Z109" s="53"/>
      <c r="AA109" s="53"/>
      <c r="AB109" s="54"/>
      <c r="AC109" s="52">
        <f t="shared" si="11"/>
        <v>57767</v>
      </c>
      <c r="AD109" s="53"/>
      <c r="AE109" s="53"/>
      <c r="AF109" s="53"/>
      <c r="AG109" s="54"/>
      <c r="AH109" s="52">
        <v>0</v>
      </c>
      <c r="AI109" s="53"/>
      <c r="AJ109" s="53"/>
      <c r="AK109" s="53"/>
      <c r="AL109" s="54"/>
      <c r="AM109" s="52">
        <f t="shared" si="9"/>
        <v>278532</v>
      </c>
      <c r="AN109" s="53"/>
      <c r="AO109" s="53"/>
      <c r="AP109" s="53"/>
      <c r="AQ109" s="54"/>
      <c r="AR109" s="52">
        <f t="shared" si="12"/>
        <v>220765</v>
      </c>
      <c r="AS109" s="53"/>
      <c r="AT109" s="53"/>
      <c r="AU109" s="53"/>
      <c r="AV109" s="54"/>
      <c r="AW109" s="52">
        <f t="shared" si="13"/>
        <v>57767</v>
      </c>
      <c r="AX109" s="53"/>
      <c r="AY109" s="53"/>
      <c r="AZ109" s="53"/>
      <c r="BA109" s="54"/>
      <c r="BB109" s="52">
        <v>0</v>
      </c>
      <c r="BC109" s="53"/>
      <c r="BD109" s="53"/>
      <c r="BE109" s="53"/>
      <c r="BF109" s="54"/>
      <c r="BG109" s="73">
        <f t="shared" si="10"/>
        <v>278532</v>
      </c>
      <c r="BH109" s="73"/>
      <c r="BI109" s="73"/>
      <c r="BJ109" s="73"/>
      <c r="BK109" s="73"/>
    </row>
    <row r="110" spans="1:79" s="25" customFormat="1" ht="12.75" customHeight="1" x14ac:dyDescent="0.25">
      <c r="A110" s="70">
        <v>2273</v>
      </c>
      <c r="B110" s="71"/>
      <c r="C110" s="71"/>
      <c r="D110" s="72"/>
      <c r="E110" s="67" t="s">
        <v>183</v>
      </c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9"/>
      <c r="X110" s="52">
        <f t="shared" si="14"/>
        <v>1554025</v>
      </c>
      <c r="Y110" s="53"/>
      <c r="Z110" s="53"/>
      <c r="AA110" s="53"/>
      <c r="AB110" s="54"/>
      <c r="AC110" s="52">
        <f t="shared" si="11"/>
        <v>98672</v>
      </c>
      <c r="AD110" s="53"/>
      <c r="AE110" s="53"/>
      <c r="AF110" s="53"/>
      <c r="AG110" s="54"/>
      <c r="AH110" s="52">
        <v>0</v>
      </c>
      <c r="AI110" s="53"/>
      <c r="AJ110" s="53"/>
      <c r="AK110" s="53"/>
      <c r="AL110" s="54"/>
      <c r="AM110" s="52">
        <f t="shared" si="9"/>
        <v>1652697</v>
      </c>
      <c r="AN110" s="53"/>
      <c r="AO110" s="53"/>
      <c r="AP110" s="53"/>
      <c r="AQ110" s="54"/>
      <c r="AR110" s="52">
        <f t="shared" si="12"/>
        <v>1554025</v>
      </c>
      <c r="AS110" s="53"/>
      <c r="AT110" s="53"/>
      <c r="AU110" s="53"/>
      <c r="AV110" s="54"/>
      <c r="AW110" s="52">
        <f t="shared" si="13"/>
        <v>98672</v>
      </c>
      <c r="AX110" s="53"/>
      <c r="AY110" s="53"/>
      <c r="AZ110" s="53"/>
      <c r="BA110" s="54"/>
      <c r="BB110" s="52">
        <v>0</v>
      </c>
      <c r="BC110" s="53"/>
      <c r="BD110" s="53"/>
      <c r="BE110" s="53"/>
      <c r="BF110" s="54"/>
      <c r="BG110" s="73">
        <f t="shared" si="10"/>
        <v>1652697</v>
      </c>
      <c r="BH110" s="73"/>
      <c r="BI110" s="73"/>
      <c r="BJ110" s="73"/>
      <c r="BK110" s="73"/>
    </row>
    <row r="111" spans="1:79" s="25" customFormat="1" ht="12.75" customHeight="1" x14ac:dyDescent="0.25">
      <c r="A111" s="70">
        <v>2274</v>
      </c>
      <c r="B111" s="71"/>
      <c r="C111" s="71"/>
      <c r="D111" s="72"/>
      <c r="E111" s="67" t="s">
        <v>225</v>
      </c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9"/>
      <c r="X111" s="52">
        <f t="shared" si="14"/>
        <v>474757</v>
      </c>
      <c r="Y111" s="53"/>
      <c r="Z111" s="53"/>
      <c r="AA111" s="53"/>
      <c r="AB111" s="54"/>
      <c r="AC111" s="52">
        <f t="shared" si="11"/>
        <v>24594</v>
      </c>
      <c r="AD111" s="53"/>
      <c r="AE111" s="53"/>
      <c r="AF111" s="53"/>
      <c r="AG111" s="54"/>
      <c r="AH111" s="52">
        <v>0</v>
      </c>
      <c r="AI111" s="53"/>
      <c r="AJ111" s="53"/>
      <c r="AK111" s="53"/>
      <c r="AL111" s="54"/>
      <c r="AM111" s="52">
        <f t="shared" si="9"/>
        <v>499351</v>
      </c>
      <c r="AN111" s="53"/>
      <c r="AO111" s="53"/>
      <c r="AP111" s="53"/>
      <c r="AQ111" s="54"/>
      <c r="AR111" s="52">
        <f t="shared" si="12"/>
        <v>474757</v>
      </c>
      <c r="AS111" s="53"/>
      <c r="AT111" s="53"/>
      <c r="AU111" s="53"/>
      <c r="AV111" s="54"/>
      <c r="AW111" s="52">
        <f t="shared" si="13"/>
        <v>24594</v>
      </c>
      <c r="AX111" s="53"/>
      <c r="AY111" s="53"/>
      <c r="AZ111" s="53"/>
      <c r="BA111" s="54"/>
      <c r="BB111" s="52">
        <v>0</v>
      </c>
      <c r="BC111" s="53"/>
      <c r="BD111" s="53"/>
      <c r="BE111" s="53"/>
      <c r="BF111" s="54"/>
      <c r="BG111" s="73">
        <f t="shared" si="10"/>
        <v>499351</v>
      </c>
      <c r="BH111" s="73"/>
      <c r="BI111" s="73"/>
      <c r="BJ111" s="73"/>
      <c r="BK111" s="73"/>
    </row>
    <row r="112" spans="1:79" s="25" customFormat="1" ht="12.75" customHeight="1" x14ac:dyDescent="0.25">
      <c r="A112" s="70">
        <v>2275</v>
      </c>
      <c r="B112" s="71"/>
      <c r="C112" s="71"/>
      <c r="D112" s="72"/>
      <c r="E112" s="67" t="s">
        <v>184</v>
      </c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9"/>
      <c r="X112" s="52">
        <f t="shared" si="14"/>
        <v>17934</v>
      </c>
      <c r="Y112" s="53"/>
      <c r="Z112" s="53"/>
      <c r="AA112" s="53"/>
      <c r="AB112" s="54"/>
      <c r="AC112" s="52">
        <f t="shared" si="11"/>
        <v>10000</v>
      </c>
      <c r="AD112" s="53"/>
      <c r="AE112" s="53"/>
      <c r="AF112" s="53"/>
      <c r="AG112" s="54"/>
      <c r="AH112" s="52">
        <v>0</v>
      </c>
      <c r="AI112" s="53"/>
      <c r="AJ112" s="53"/>
      <c r="AK112" s="53"/>
      <c r="AL112" s="54"/>
      <c r="AM112" s="52">
        <f t="shared" si="9"/>
        <v>27934</v>
      </c>
      <c r="AN112" s="53"/>
      <c r="AO112" s="53"/>
      <c r="AP112" s="53"/>
      <c r="AQ112" s="54"/>
      <c r="AR112" s="52">
        <f t="shared" si="12"/>
        <v>17934</v>
      </c>
      <c r="AS112" s="53"/>
      <c r="AT112" s="53"/>
      <c r="AU112" s="53"/>
      <c r="AV112" s="54"/>
      <c r="AW112" s="52">
        <f t="shared" si="13"/>
        <v>10000</v>
      </c>
      <c r="AX112" s="53"/>
      <c r="AY112" s="53"/>
      <c r="AZ112" s="53"/>
      <c r="BA112" s="54"/>
      <c r="BB112" s="52">
        <v>0</v>
      </c>
      <c r="BC112" s="53"/>
      <c r="BD112" s="53"/>
      <c r="BE112" s="53"/>
      <c r="BF112" s="54"/>
      <c r="BG112" s="73">
        <f t="shared" si="10"/>
        <v>27934</v>
      </c>
      <c r="BH112" s="73"/>
      <c r="BI112" s="73"/>
      <c r="BJ112" s="73"/>
      <c r="BK112" s="73"/>
    </row>
    <row r="113" spans="1:79" s="25" customFormat="1" ht="25" customHeight="1" x14ac:dyDescent="0.25">
      <c r="A113" s="70">
        <v>2282</v>
      </c>
      <c r="B113" s="71"/>
      <c r="C113" s="71"/>
      <c r="D113" s="72"/>
      <c r="E113" s="67" t="s">
        <v>185</v>
      </c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9"/>
      <c r="X113" s="52">
        <f t="shared" si="14"/>
        <v>13110</v>
      </c>
      <c r="Y113" s="53"/>
      <c r="Z113" s="53"/>
      <c r="AA113" s="53"/>
      <c r="AB113" s="54"/>
      <c r="AC113" s="52">
        <f t="shared" si="11"/>
        <v>0</v>
      </c>
      <c r="AD113" s="53"/>
      <c r="AE113" s="53"/>
      <c r="AF113" s="53"/>
      <c r="AG113" s="54"/>
      <c r="AH113" s="52">
        <v>0</v>
      </c>
      <c r="AI113" s="53"/>
      <c r="AJ113" s="53"/>
      <c r="AK113" s="53"/>
      <c r="AL113" s="54"/>
      <c r="AM113" s="52">
        <f t="shared" si="9"/>
        <v>13110</v>
      </c>
      <c r="AN113" s="53"/>
      <c r="AO113" s="53"/>
      <c r="AP113" s="53"/>
      <c r="AQ113" s="54"/>
      <c r="AR113" s="52">
        <f t="shared" si="12"/>
        <v>13110</v>
      </c>
      <c r="AS113" s="53"/>
      <c r="AT113" s="53"/>
      <c r="AU113" s="53"/>
      <c r="AV113" s="54"/>
      <c r="AW113" s="52">
        <f t="shared" si="13"/>
        <v>0</v>
      </c>
      <c r="AX113" s="53"/>
      <c r="AY113" s="53"/>
      <c r="AZ113" s="53"/>
      <c r="BA113" s="54"/>
      <c r="BB113" s="52">
        <v>0</v>
      </c>
      <c r="BC113" s="53"/>
      <c r="BD113" s="53"/>
      <c r="BE113" s="53"/>
      <c r="BF113" s="54"/>
      <c r="BG113" s="73">
        <f t="shared" si="10"/>
        <v>13110</v>
      </c>
      <c r="BH113" s="73"/>
      <c r="BI113" s="73"/>
      <c r="BJ113" s="73"/>
      <c r="BK113" s="73"/>
    </row>
    <row r="114" spans="1:79" s="25" customFormat="1" ht="12.75" customHeight="1" x14ac:dyDescent="0.25">
      <c r="A114" s="70">
        <v>2730</v>
      </c>
      <c r="B114" s="71"/>
      <c r="C114" s="71"/>
      <c r="D114" s="72"/>
      <c r="E114" s="67" t="s">
        <v>217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9"/>
      <c r="X114" s="52">
        <f t="shared" si="14"/>
        <v>4200</v>
      </c>
      <c r="Y114" s="53"/>
      <c r="Z114" s="53"/>
      <c r="AA114" s="53"/>
      <c r="AB114" s="54"/>
      <c r="AC114" s="52">
        <f t="shared" si="11"/>
        <v>0</v>
      </c>
      <c r="AD114" s="53"/>
      <c r="AE114" s="53"/>
      <c r="AF114" s="53"/>
      <c r="AG114" s="54"/>
      <c r="AH114" s="52">
        <v>0</v>
      </c>
      <c r="AI114" s="53"/>
      <c r="AJ114" s="53"/>
      <c r="AK114" s="53"/>
      <c r="AL114" s="54"/>
      <c r="AM114" s="52">
        <f t="shared" si="9"/>
        <v>4200</v>
      </c>
      <c r="AN114" s="53"/>
      <c r="AO114" s="53"/>
      <c r="AP114" s="53"/>
      <c r="AQ114" s="54"/>
      <c r="AR114" s="52">
        <f t="shared" si="12"/>
        <v>4200</v>
      </c>
      <c r="AS114" s="53"/>
      <c r="AT114" s="53"/>
      <c r="AU114" s="53"/>
      <c r="AV114" s="54"/>
      <c r="AW114" s="52">
        <f t="shared" si="13"/>
        <v>0</v>
      </c>
      <c r="AX114" s="53"/>
      <c r="AY114" s="53"/>
      <c r="AZ114" s="53"/>
      <c r="BA114" s="54"/>
      <c r="BB114" s="52">
        <v>0</v>
      </c>
      <c r="BC114" s="53"/>
      <c r="BD114" s="53"/>
      <c r="BE114" s="53"/>
      <c r="BF114" s="54"/>
      <c r="BG114" s="73">
        <f t="shared" si="10"/>
        <v>4200</v>
      </c>
      <c r="BH114" s="73"/>
      <c r="BI114" s="73"/>
      <c r="BJ114" s="73"/>
      <c r="BK114" s="73"/>
    </row>
    <row r="115" spans="1:79" s="25" customFormat="1" ht="12.75" customHeight="1" x14ac:dyDescent="0.25">
      <c r="A115" s="70">
        <v>2800</v>
      </c>
      <c r="B115" s="71"/>
      <c r="C115" s="71"/>
      <c r="D115" s="72"/>
      <c r="E115" s="67" t="s">
        <v>186</v>
      </c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9"/>
      <c r="X115" s="52">
        <f t="shared" si="14"/>
        <v>300</v>
      </c>
      <c r="Y115" s="53"/>
      <c r="Z115" s="53"/>
      <c r="AA115" s="53"/>
      <c r="AB115" s="54"/>
      <c r="AC115" s="52">
        <f t="shared" si="11"/>
        <v>41910</v>
      </c>
      <c r="AD115" s="53"/>
      <c r="AE115" s="53"/>
      <c r="AF115" s="53"/>
      <c r="AG115" s="54"/>
      <c r="AH115" s="52">
        <v>0</v>
      </c>
      <c r="AI115" s="53"/>
      <c r="AJ115" s="53"/>
      <c r="AK115" s="53"/>
      <c r="AL115" s="54"/>
      <c r="AM115" s="52">
        <f t="shared" si="9"/>
        <v>42210</v>
      </c>
      <c r="AN115" s="53"/>
      <c r="AO115" s="53"/>
      <c r="AP115" s="53"/>
      <c r="AQ115" s="54"/>
      <c r="AR115" s="52">
        <f t="shared" si="12"/>
        <v>300</v>
      </c>
      <c r="AS115" s="53"/>
      <c r="AT115" s="53"/>
      <c r="AU115" s="53"/>
      <c r="AV115" s="54"/>
      <c r="AW115" s="52">
        <f t="shared" si="13"/>
        <v>41910</v>
      </c>
      <c r="AX115" s="53"/>
      <c r="AY115" s="53"/>
      <c r="AZ115" s="53"/>
      <c r="BA115" s="54"/>
      <c r="BB115" s="52">
        <v>0</v>
      </c>
      <c r="BC115" s="53"/>
      <c r="BD115" s="53"/>
      <c r="BE115" s="53"/>
      <c r="BF115" s="54"/>
      <c r="BG115" s="73">
        <f t="shared" si="10"/>
        <v>42210</v>
      </c>
      <c r="BH115" s="73"/>
      <c r="BI115" s="73"/>
      <c r="BJ115" s="73"/>
      <c r="BK115" s="73"/>
    </row>
    <row r="116" spans="1:79" s="25" customFormat="1" ht="25" customHeight="1" x14ac:dyDescent="0.25">
      <c r="A116" s="70">
        <v>3110</v>
      </c>
      <c r="B116" s="71"/>
      <c r="C116" s="71"/>
      <c r="D116" s="72"/>
      <c r="E116" s="67" t="s">
        <v>187</v>
      </c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9"/>
      <c r="X116" s="52">
        <f t="shared" si="14"/>
        <v>0</v>
      </c>
      <c r="Y116" s="53"/>
      <c r="Z116" s="53"/>
      <c r="AA116" s="53"/>
      <c r="AB116" s="54"/>
      <c r="AC116" s="52">
        <f t="shared" si="11"/>
        <v>0</v>
      </c>
      <c r="AD116" s="53"/>
      <c r="AE116" s="53"/>
      <c r="AF116" s="53"/>
      <c r="AG116" s="54"/>
      <c r="AH116" s="52">
        <v>0</v>
      </c>
      <c r="AI116" s="53"/>
      <c r="AJ116" s="53"/>
      <c r="AK116" s="53"/>
      <c r="AL116" s="54"/>
      <c r="AM116" s="52">
        <f t="shared" si="9"/>
        <v>0</v>
      </c>
      <c r="AN116" s="53"/>
      <c r="AO116" s="53"/>
      <c r="AP116" s="53"/>
      <c r="AQ116" s="54"/>
      <c r="AR116" s="52">
        <f t="shared" si="12"/>
        <v>0</v>
      </c>
      <c r="AS116" s="53"/>
      <c r="AT116" s="53"/>
      <c r="AU116" s="53"/>
      <c r="AV116" s="54"/>
      <c r="AW116" s="52">
        <f t="shared" si="13"/>
        <v>0</v>
      </c>
      <c r="AX116" s="53"/>
      <c r="AY116" s="53"/>
      <c r="AZ116" s="53"/>
      <c r="BA116" s="54"/>
      <c r="BB116" s="52">
        <v>0</v>
      </c>
      <c r="BC116" s="53"/>
      <c r="BD116" s="53"/>
      <c r="BE116" s="53"/>
      <c r="BF116" s="54"/>
      <c r="BG116" s="73">
        <f t="shared" si="10"/>
        <v>0</v>
      </c>
      <c r="BH116" s="73"/>
      <c r="BI116" s="73"/>
      <c r="BJ116" s="73"/>
      <c r="BK116" s="73"/>
    </row>
    <row r="117" spans="1:79" s="25" customFormat="1" ht="12.75" customHeight="1" x14ac:dyDescent="0.25">
      <c r="A117" s="70">
        <v>3122</v>
      </c>
      <c r="B117" s="71"/>
      <c r="C117" s="71"/>
      <c r="D117" s="72"/>
      <c r="E117" s="67" t="s">
        <v>226</v>
      </c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9"/>
      <c r="X117" s="52">
        <f t="shared" si="14"/>
        <v>0</v>
      </c>
      <c r="Y117" s="53"/>
      <c r="Z117" s="53"/>
      <c r="AA117" s="53"/>
      <c r="AB117" s="54"/>
      <c r="AC117" s="52">
        <f t="shared" si="11"/>
        <v>0</v>
      </c>
      <c r="AD117" s="53"/>
      <c r="AE117" s="53"/>
      <c r="AF117" s="53"/>
      <c r="AG117" s="54"/>
      <c r="AH117" s="52">
        <v>0</v>
      </c>
      <c r="AI117" s="53"/>
      <c r="AJ117" s="53"/>
      <c r="AK117" s="53"/>
      <c r="AL117" s="54"/>
      <c r="AM117" s="52">
        <f t="shared" si="9"/>
        <v>0</v>
      </c>
      <c r="AN117" s="53"/>
      <c r="AO117" s="53"/>
      <c r="AP117" s="53"/>
      <c r="AQ117" s="54"/>
      <c r="AR117" s="52">
        <f t="shared" si="12"/>
        <v>0</v>
      </c>
      <c r="AS117" s="53"/>
      <c r="AT117" s="53"/>
      <c r="AU117" s="53"/>
      <c r="AV117" s="54"/>
      <c r="AW117" s="52">
        <f t="shared" si="13"/>
        <v>0</v>
      </c>
      <c r="AX117" s="53"/>
      <c r="AY117" s="53"/>
      <c r="AZ117" s="53"/>
      <c r="BA117" s="54"/>
      <c r="BB117" s="52">
        <v>0</v>
      </c>
      <c r="BC117" s="53"/>
      <c r="BD117" s="53"/>
      <c r="BE117" s="53"/>
      <c r="BF117" s="54"/>
      <c r="BG117" s="73">
        <f t="shared" si="10"/>
        <v>0</v>
      </c>
      <c r="BH117" s="73"/>
      <c r="BI117" s="73"/>
      <c r="BJ117" s="73"/>
      <c r="BK117" s="73"/>
    </row>
    <row r="118" spans="1:79" s="25" customFormat="1" ht="12.75" customHeight="1" x14ac:dyDescent="0.25">
      <c r="A118" s="70">
        <v>3132</v>
      </c>
      <c r="B118" s="71"/>
      <c r="C118" s="71"/>
      <c r="D118" s="72"/>
      <c r="E118" s="67" t="s">
        <v>188</v>
      </c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9"/>
      <c r="X118" s="52">
        <f t="shared" si="14"/>
        <v>0</v>
      </c>
      <c r="Y118" s="53"/>
      <c r="Z118" s="53"/>
      <c r="AA118" s="53"/>
      <c r="AB118" s="54"/>
      <c r="AC118" s="52">
        <f t="shared" si="11"/>
        <v>0</v>
      </c>
      <c r="AD118" s="53"/>
      <c r="AE118" s="53"/>
      <c r="AF118" s="53"/>
      <c r="AG118" s="54"/>
      <c r="AH118" s="52">
        <v>0</v>
      </c>
      <c r="AI118" s="53"/>
      <c r="AJ118" s="53"/>
      <c r="AK118" s="53"/>
      <c r="AL118" s="54"/>
      <c r="AM118" s="52">
        <f t="shared" si="9"/>
        <v>0</v>
      </c>
      <c r="AN118" s="53"/>
      <c r="AO118" s="53"/>
      <c r="AP118" s="53"/>
      <c r="AQ118" s="54"/>
      <c r="AR118" s="52">
        <f t="shared" si="12"/>
        <v>0</v>
      </c>
      <c r="AS118" s="53"/>
      <c r="AT118" s="53"/>
      <c r="AU118" s="53"/>
      <c r="AV118" s="54"/>
      <c r="AW118" s="52">
        <f t="shared" si="13"/>
        <v>0</v>
      </c>
      <c r="AX118" s="53"/>
      <c r="AY118" s="53"/>
      <c r="AZ118" s="53"/>
      <c r="BA118" s="54"/>
      <c r="BB118" s="52">
        <v>0</v>
      </c>
      <c r="BC118" s="53"/>
      <c r="BD118" s="53"/>
      <c r="BE118" s="53"/>
      <c r="BF118" s="54"/>
      <c r="BG118" s="73">
        <f t="shared" si="10"/>
        <v>0</v>
      </c>
      <c r="BH118" s="73"/>
      <c r="BI118" s="73"/>
      <c r="BJ118" s="73"/>
      <c r="BK118" s="73"/>
    </row>
    <row r="119" spans="1:79" s="25" customFormat="1" ht="12.75" customHeight="1" x14ac:dyDescent="0.25">
      <c r="A119" s="70">
        <v>3142</v>
      </c>
      <c r="B119" s="71"/>
      <c r="C119" s="71"/>
      <c r="D119" s="72"/>
      <c r="E119" s="67" t="s">
        <v>189</v>
      </c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9"/>
      <c r="X119" s="52">
        <f t="shared" si="14"/>
        <v>0</v>
      </c>
      <c r="Y119" s="53"/>
      <c r="Z119" s="53"/>
      <c r="AA119" s="53"/>
      <c r="AB119" s="54"/>
      <c r="AC119" s="52">
        <f t="shared" si="11"/>
        <v>0</v>
      </c>
      <c r="AD119" s="53"/>
      <c r="AE119" s="53"/>
      <c r="AF119" s="53"/>
      <c r="AG119" s="54"/>
      <c r="AH119" s="52">
        <v>0</v>
      </c>
      <c r="AI119" s="53"/>
      <c r="AJ119" s="53"/>
      <c r="AK119" s="53"/>
      <c r="AL119" s="54"/>
      <c r="AM119" s="52">
        <f t="shared" si="9"/>
        <v>0</v>
      </c>
      <c r="AN119" s="53"/>
      <c r="AO119" s="53"/>
      <c r="AP119" s="53"/>
      <c r="AQ119" s="54"/>
      <c r="AR119" s="52">
        <f t="shared" si="12"/>
        <v>0</v>
      </c>
      <c r="AS119" s="53"/>
      <c r="AT119" s="53"/>
      <c r="AU119" s="53"/>
      <c r="AV119" s="54"/>
      <c r="AW119" s="52">
        <f t="shared" si="13"/>
        <v>0</v>
      </c>
      <c r="AX119" s="53"/>
      <c r="AY119" s="53"/>
      <c r="AZ119" s="53"/>
      <c r="BA119" s="54"/>
      <c r="BB119" s="52">
        <v>0</v>
      </c>
      <c r="BC119" s="53"/>
      <c r="BD119" s="53"/>
      <c r="BE119" s="53"/>
      <c r="BF119" s="54"/>
      <c r="BG119" s="73">
        <f t="shared" si="10"/>
        <v>0</v>
      </c>
      <c r="BH119" s="73"/>
      <c r="BI119" s="73"/>
      <c r="BJ119" s="73"/>
      <c r="BK119" s="73"/>
    </row>
    <row r="120" spans="1:79" s="6" customFormat="1" ht="12.75" customHeight="1" x14ac:dyDescent="0.25">
      <c r="A120" s="117"/>
      <c r="B120" s="105"/>
      <c r="C120" s="105"/>
      <c r="D120" s="106"/>
      <c r="E120" s="84" t="s">
        <v>145</v>
      </c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6"/>
      <c r="X120" s="153">
        <f>X101+X102+X103+X104+X105+X106+X107+X108+X109+X110+X111+X112+X113+X114+X115</f>
        <v>65166348</v>
      </c>
      <c r="Y120" s="154"/>
      <c r="Z120" s="154"/>
      <c r="AA120" s="154"/>
      <c r="AB120" s="155"/>
      <c r="AC120" s="153">
        <f>AC101+AC102+AC103+AC104+AC105+AC106+AC107+AC108+AC109+AC110+AC111+AC112+AC113+AC114+AC115</f>
        <v>1497556</v>
      </c>
      <c r="AD120" s="154"/>
      <c r="AE120" s="154"/>
      <c r="AF120" s="154"/>
      <c r="AG120" s="155"/>
      <c r="AH120" s="141">
        <v>0</v>
      </c>
      <c r="AI120" s="142"/>
      <c r="AJ120" s="142"/>
      <c r="AK120" s="142"/>
      <c r="AL120" s="143"/>
      <c r="AM120" s="153">
        <f>AM101+AM102+AM103+AM104+AM105+AM106+AM107+AM108+AM109+AM110+AM111+AM112+AM113+AM114+AM115</f>
        <v>66881524</v>
      </c>
      <c r="AN120" s="154"/>
      <c r="AO120" s="154"/>
      <c r="AP120" s="154"/>
      <c r="AQ120" s="155"/>
      <c r="AR120" s="153">
        <f>AR101+AR102+AR103+AR104+AR105+AR106+AR107+AR108+AR109+AR110+AR111+AR112+AR113+AR114+AR115</f>
        <v>65471167</v>
      </c>
      <c r="AS120" s="154"/>
      <c r="AT120" s="154"/>
      <c r="AU120" s="154"/>
      <c r="AV120" s="155"/>
      <c r="AW120" s="153">
        <f t="shared" si="13"/>
        <v>1497556</v>
      </c>
      <c r="AX120" s="154"/>
      <c r="AY120" s="154"/>
      <c r="AZ120" s="154"/>
      <c r="BA120" s="155"/>
      <c r="BB120" s="141">
        <v>0</v>
      </c>
      <c r="BC120" s="142"/>
      <c r="BD120" s="142"/>
      <c r="BE120" s="142"/>
      <c r="BF120" s="143"/>
      <c r="BG120" s="93">
        <f t="shared" si="10"/>
        <v>66968723</v>
      </c>
      <c r="BH120" s="93"/>
      <c r="BI120" s="93"/>
      <c r="BJ120" s="93"/>
      <c r="BK120" s="93"/>
    </row>
    <row r="122" spans="1:79" ht="14.25" customHeight="1" x14ac:dyDescent="0.25">
      <c r="A122" s="102" t="s">
        <v>314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</row>
    <row r="123" spans="1:79" ht="15" customHeight="1" x14ac:dyDescent="0.25">
      <c r="A123" s="172" t="s">
        <v>211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</row>
    <row r="124" spans="1:79" s="50" customFormat="1" ht="18.5" customHeight="1" x14ac:dyDescent="0.2">
      <c r="A124" s="174" t="s">
        <v>117</v>
      </c>
      <c r="B124" s="175"/>
      <c r="C124" s="175"/>
      <c r="D124" s="175"/>
      <c r="E124" s="176"/>
      <c r="F124" s="174" t="s">
        <v>19</v>
      </c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6"/>
      <c r="X124" s="171" t="s">
        <v>215</v>
      </c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218" t="s">
        <v>310</v>
      </c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20"/>
    </row>
    <row r="125" spans="1:79" s="50" customFormat="1" ht="18.5" customHeight="1" x14ac:dyDescent="0.2">
      <c r="A125" s="177"/>
      <c r="B125" s="178"/>
      <c r="C125" s="178"/>
      <c r="D125" s="178"/>
      <c r="E125" s="179"/>
      <c r="F125" s="177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9"/>
      <c r="X125" s="218" t="s">
        <v>4</v>
      </c>
      <c r="Y125" s="219"/>
      <c r="Z125" s="219"/>
      <c r="AA125" s="219"/>
      <c r="AB125" s="220"/>
      <c r="AC125" s="218" t="s">
        <v>3</v>
      </c>
      <c r="AD125" s="219"/>
      <c r="AE125" s="219"/>
      <c r="AF125" s="219"/>
      <c r="AG125" s="220"/>
      <c r="AH125" s="218" t="s">
        <v>114</v>
      </c>
      <c r="AI125" s="219"/>
      <c r="AJ125" s="219"/>
      <c r="AK125" s="219"/>
      <c r="AL125" s="220"/>
      <c r="AM125" s="218" t="s">
        <v>5</v>
      </c>
      <c r="AN125" s="219"/>
      <c r="AO125" s="219"/>
      <c r="AP125" s="219"/>
      <c r="AQ125" s="220"/>
      <c r="AR125" s="218" t="s">
        <v>4</v>
      </c>
      <c r="AS125" s="219"/>
      <c r="AT125" s="219"/>
      <c r="AU125" s="219"/>
      <c r="AV125" s="220"/>
      <c r="AW125" s="218" t="s">
        <v>3</v>
      </c>
      <c r="AX125" s="219"/>
      <c r="AY125" s="219"/>
      <c r="AZ125" s="219"/>
      <c r="BA125" s="220"/>
      <c r="BB125" s="171" t="s">
        <v>114</v>
      </c>
      <c r="BC125" s="171"/>
      <c r="BD125" s="171"/>
      <c r="BE125" s="171"/>
      <c r="BF125" s="171"/>
      <c r="BG125" s="218" t="s">
        <v>94</v>
      </c>
      <c r="BH125" s="219"/>
      <c r="BI125" s="219"/>
      <c r="BJ125" s="219"/>
      <c r="BK125" s="220"/>
    </row>
    <row r="126" spans="1:79" s="27" customFormat="1" ht="15" customHeight="1" x14ac:dyDescent="0.25">
      <c r="A126" s="108">
        <v>1</v>
      </c>
      <c r="B126" s="115"/>
      <c r="C126" s="115"/>
      <c r="D126" s="115"/>
      <c r="E126" s="116"/>
      <c r="F126" s="108">
        <v>2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6"/>
      <c r="X126" s="108">
        <v>3</v>
      </c>
      <c r="Y126" s="115"/>
      <c r="Z126" s="115"/>
      <c r="AA126" s="115"/>
      <c r="AB126" s="116"/>
      <c r="AC126" s="108">
        <v>4</v>
      </c>
      <c r="AD126" s="115"/>
      <c r="AE126" s="115"/>
      <c r="AF126" s="115"/>
      <c r="AG126" s="116"/>
      <c r="AH126" s="108">
        <v>5</v>
      </c>
      <c r="AI126" s="115"/>
      <c r="AJ126" s="115"/>
      <c r="AK126" s="115"/>
      <c r="AL126" s="116"/>
      <c r="AM126" s="108">
        <v>6</v>
      </c>
      <c r="AN126" s="115"/>
      <c r="AO126" s="115"/>
      <c r="AP126" s="115"/>
      <c r="AQ126" s="116"/>
      <c r="AR126" s="108">
        <v>7</v>
      </c>
      <c r="AS126" s="115"/>
      <c r="AT126" s="115"/>
      <c r="AU126" s="115"/>
      <c r="AV126" s="116"/>
      <c r="AW126" s="108">
        <v>8</v>
      </c>
      <c r="AX126" s="115"/>
      <c r="AY126" s="115"/>
      <c r="AZ126" s="115"/>
      <c r="BA126" s="116"/>
      <c r="BB126" s="108">
        <v>9</v>
      </c>
      <c r="BC126" s="115"/>
      <c r="BD126" s="115"/>
      <c r="BE126" s="115"/>
      <c r="BF126" s="116"/>
      <c r="BG126" s="108">
        <v>10</v>
      </c>
      <c r="BH126" s="115"/>
      <c r="BI126" s="115"/>
      <c r="BJ126" s="115"/>
      <c r="BK126" s="116"/>
    </row>
    <row r="127" spans="1:79" s="27" customFormat="1" ht="15" hidden="1" customHeight="1" x14ac:dyDescent="0.25">
      <c r="A127" s="108" t="s">
        <v>62</v>
      </c>
      <c r="B127" s="115"/>
      <c r="C127" s="115"/>
      <c r="D127" s="115"/>
      <c r="E127" s="116"/>
      <c r="F127" s="108" t="s">
        <v>55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6"/>
      <c r="X127" s="108" t="s">
        <v>58</v>
      </c>
      <c r="Y127" s="115"/>
      <c r="Z127" s="115"/>
      <c r="AA127" s="115"/>
      <c r="AB127" s="116"/>
      <c r="AC127" s="108" t="s">
        <v>59</v>
      </c>
      <c r="AD127" s="115"/>
      <c r="AE127" s="115"/>
      <c r="AF127" s="115"/>
      <c r="AG127" s="116"/>
      <c r="AH127" s="108" t="s">
        <v>92</v>
      </c>
      <c r="AI127" s="115"/>
      <c r="AJ127" s="115"/>
      <c r="AK127" s="115"/>
      <c r="AL127" s="116"/>
      <c r="AM127" s="215" t="s">
        <v>169</v>
      </c>
      <c r="AN127" s="216"/>
      <c r="AO127" s="216"/>
      <c r="AP127" s="216"/>
      <c r="AQ127" s="217"/>
      <c r="AR127" s="108" t="s">
        <v>60</v>
      </c>
      <c r="AS127" s="115"/>
      <c r="AT127" s="115"/>
      <c r="AU127" s="115"/>
      <c r="AV127" s="116"/>
      <c r="AW127" s="108" t="s">
        <v>61</v>
      </c>
      <c r="AX127" s="115"/>
      <c r="AY127" s="115"/>
      <c r="AZ127" s="115"/>
      <c r="BA127" s="116"/>
      <c r="BB127" s="108" t="s">
        <v>93</v>
      </c>
      <c r="BC127" s="115"/>
      <c r="BD127" s="115"/>
      <c r="BE127" s="115"/>
      <c r="BF127" s="116"/>
      <c r="BG127" s="215" t="s">
        <v>169</v>
      </c>
      <c r="BH127" s="216"/>
      <c r="BI127" s="216"/>
      <c r="BJ127" s="216"/>
      <c r="BK127" s="217"/>
      <c r="CA127" s="27" t="s">
        <v>31</v>
      </c>
    </row>
    <row r="128" spans="1:79" s="31" customFormat="1" ht="12.75" customHeight="1" x14ac:dyDescent="0.25">
      <c r="A128" s="104"/>
      <c r="B128" s="210"/>
      <c r="C128" s="210"/>
      <c r="D128" s="210"/>
      <c r="E128" s="211"/>
      <c r="F128" s="104" t="s">
        <v>145</v>
      </c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1"/>
      <c r="X128" s="212"/>
      <c r="Y128" s="213"/>
      <c r="Z128" s="213"/>
      <c r="AA128" s="213"/>
      <c r="AB128" s="214"/>
      <c r="AC128" s="212"/>
      <c r="AD128" s="213"/>
      <c r="AE128" s="213"/>
      <c r="AF128" s="213"/>
      <c r="AG128" s="214"/>
      <c r="AH128" s="209"/>
      <c r="AI128" s="209"/>
      <c r="AJ128" s="209"/>
      <c r="AK128" s="209"/>
      <c r="AL128" s="209"/>
      <c r="AM128" s="209">
        <f>IF(ISNUMBER(X128),X128,0)+IF(ISNUMBER(AC128),AC128,0)</f>
        <v>0</v>
      </c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>
        <f>IF(ISNUMBER(AR128),AR128,0)+IF(ISNUMBER(AW128),AW128,0)</f>
        <v>0</v>
      </c>
      <c r="BH128" s="209"/>
      <c r="BI128" s="209"/>
      <c r="BJ128" s="209"/>
      <c r="BK128" s="209"/>
      <c r="CA128" s="31" t="s">
        <v>32</v>
      </c>
    </row>
    <row r="130" spans="1:77" hidden="1" x14ac:dyDescent="0.25"/>
    <row r="131" spans="1:77" ht="14.25" customHeight="1" x14ac:dyDescent="0.25">
      <c r="A131" s="102" t="s">
        <v>118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</row>
    <row r="132" spans="1:77" ht="14.25" customHeight="1" x14ac:dyDescent="0.25">
      <c r="A132" s="102" t="s">
        <v>315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</row>
    <row r="133" spans="1:77" ht="15" customHeight="1" x14ac:dyDescent="0.25">
      <c r="A133" s="172" t="s">
        <v>211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</row>
    <row r="134" spans="1:77" s="27" customFormat="1" ht="24.5" customHeight="1" x14ac:dyDescent="0.25">
      <c r="A134" s="193" t="s">
        <v>6</v>
      </c>
      <c r="B134" s="194"/>
      <c r="C134" s="194"/>
      <c r="D134" s="193" t="s">
        <v>119</v>
      </c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5"/>
      <c r="U134" s="108" t="s">
        <v>306</v>
      </c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6"/>
      <c r="AN134" s="108" t="s">
        <v>307</v>
      </c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6"/>
      <c r="BG134" s="94" t="s">
        <v>308</v>
      </c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</row>
    <row r="135" spans="1:77" s="27" customFormat="1" ht="24.5" customHeight="1" x14ac:dyDescent="0.25">
      <c r="A135" s="196"/>
      <c r="B135" s="197"/>
      <c r="C135" s="197"/>
      <c r="D135" s="196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8"/>
      <c r="U135" s="108" t="s">
        <v>4</v>
      </c>
      <c r="V135" s="115"/>
      <c r="W135" s="115"/>
      <c r="X135" s="115"/>
      <c r="Y135" s="116"/>
      <c r="Z135" s="108" t="s">
        <v>3</v>
      </c>
      <c r="AA135" s="115"/>
      <c r="AB135" s="115"/>
      <c r="AC135" s="115"/>
      <c r="AD135" s="116"/>
      <c r="AE135" s="108" t="s">
        <v>114</v>
      </c>
      <c r="AF135" s="115"/>
      <c r="AG135" s="115"/>
      <c r="AH135" s="116"/>
      <c r="AI135" s="108" t="s">
        <v>5</v>
      </c>
      <c r="AJ135" s="115"/>
      <c r="AK135" s="115"/>
      <c r="AL135" s="115"/>
      <c r="AM135" s="116"/>
      <c r="AN135" s="108" t="s">
        <v>4</v>
      </c>
      <c r="AO135" s="115"/>
      <c r="AP135" s="115"/>
      <c r="AQ135" s="115"/>
      <c r="AR135" s="116"/>
      <c r="AS135" s="108" t="s">
        <v>3</v>
      </c>
      <c r="AT135" s="115"/>
      <c r="AU135" s="115"/>
      <c r="AV135" s="115"/>
      <c r="AW135" s="116"/>
      <c r="AX135" s="108" t="s">
        <v>114</v>
      </c>
      <c r="AY135" s="115"/>
      <c r="AZ135" s="115"/>
      <c r="BA135" s="116"/>
      <c r="BB135" s="108" t="s">
        <v>94</v>
      </c>
      <c r="BC135" s="115"/>
      <c r="BD135" s="115"/>
      <c r="BE135" s="115"/>
      <c r="BF135" s="116"/>
      <c r="BG135" s="108">
        <v>7</v>
      </c>
      <c r="BH135" s="115"/>
      <c r="BI135" s="115"/>
      <c r="BJ135" s="115"/>
      <c r="BK135" s="116"/>
      <c r="BL135" s="94" t="s">
        <v>3</v>
      </c>
      <c r="BM135" s="94"/>
      <c r="BN135" s="94"/>
      <c r="BO135" s="94"/>
      <c r="BP135" s="94"/>
      <c r="BQ135" s="94" t="s">
        <v>114</v>
      </c>
      <c r="BR135" s="94"/>
      <c r="BS135" s="94"/>
      <c r="BT135" s="94"/>
      <c r="BU135" s="108" t="s">
        <v>95</v>
      </c>
      <c r="BV135" s="115"/>
      <c r="BW135" s="115"/>
      <c r="BX135" s="115"/>
      <c r="BY135" s="116"/>
    </row>
    <row r="136" spans="1:77" s="29" customFormat="1" ht="15" customHeight="1" x14ac:dyDescent="0.2">
      <c r="A136" s="108">
        <v>1</v>
      </c>
      <c r="B136" s="115"/>
      <c r="C136" s="115"/>
      <c r="D136" s="108">
        <v>2</v>
      </c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08">
        <v>3</v>
      </c>
      <c r="V136" s="115"/>
      <c r="W136" s="115"/>
      <c r="X136" s="115"/>
      <c r="Y136" s="116"/>
      <c r="Z136" s="108">
        <v>4</v>
      </c>
      <c r="AA136" s="115"/>
      <c r="AB136" s="115"/>
      <c r="AC136" s="115"/>
      <c r="AD136" s="116"/>
      <c r="AE136" s="108">
        <v>5</v>
      </c>
      <c r="AF136" s="115"/>
      <c r="AG136" s="115"/>
      <c r="AH136" s="116"/>
      <c r="AI136" s="108">
        <v>6</v>
      </c>
      <c r="AJ136" s="115"/>
      <c r="AK136" s="115"/>
      <c r="AL136" s="115"/>
      <c r="AM136" s="116"/>
      <c r="AN136" s="108">
        <v>7</v>
      </c>
      <c r="AO136" s="115"/>
      <c r="AP136" s="115"/>
      <c r="AQ136" s="115"/>
      <c r="AR136" s="116"/>
      <c r="AS136" s="108">
        <v>8</v>
      </c>
      <c r="AT136" s="115"/>
      <c r="AU136" s="115"/>
      <c r="AV136" s="115"/>
      <c r="AW136" s="116"/>
      <c r="AX136" s="94">
        <v>9</v>
      </c>
      <c r="AY136" s="94"/>
      <c r="AZ136" s="94"/>
      <c r="BA136" s="94"/>
      <c r="BB136" s="108">
        <v>10</v>
      </c>
      <c r="BC136" s="115"/>
      <c r="BD136" s="115"/>
      <c r="BE136" s="115"/>
      <c r="BF136" s="116"/>
      <c r="BG136" s="108">
        <v>11</v>
      </c>
      <c r="BH136" s="115"/>
      <c r="BI136" s="115"/>
      <c r="BJ136" s="115"/>
      <c r="BK136" s="116"/>
      <c r="BL136" s="94">
        <v>12</v>
      </c>
      <c r="BM136" s="94"/>
      <c r="BN136" s="94"/>
      <c r="BO136" s="94"/>
      <c r="BP136" s="94"/>
      <c r="BQ136" s="108">
        <v>13</v>
      </c>
      <c r="BR136" s="115"/>
      <c r="BS136" s="115"/>
      <c r="BT136" s="116"/>
      <c r="BU136" s="108">
        <v>14</v>
      </c>
      <c r="BV136" s="115"/>
      <c r="BW136" s="115"/>
      <c r="BX136" s="115"/>
      <c r="BY136" s="116"/>
    </row>
    <row r="137" spans="1:77" s="25" customFormat="1" ht="36.5" customHeight="1" x14ac:dyDescent="0.25">
      <c r="A137" s="70">
        <v>1</v>
      </c>
      <c r="B137" s="71"/>
      <c r="C137" s="71"/>
      <c r="D137" s="67" t="s">
        <v>231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9"/>
      <c r="U137" s="52">
        <v>0</v>
      </c>
      <c r="V137" s="53"/>
      <c r="W137" s="53"/>
      <c r="X137" s="53"/>
      <c r="Y137" s="54"/>
      <c r="Z137" s="52">
        <v>1051721</v>
      </c>
      <c r="AA137" s="53"/>
      <c r="AB137" s="53"/>
      <c r="AC137" s="53"/>
      <c r="AD137" s="54"/>
      <c r="AE137" s="52">
        <v>1051721</v>
      </c>
      <c r="AF137" s="53"/>
      <c r="AG137" s="53"/>
      <c r="AH137" s="54"/>
      <c r="AI137" s="52">
        <f>Z137</f>
        <v>1051721</v>
      </c>
      <c r="AJ137" s="53"/>
      <c r="AK137" s="53"/>
      <c r="AL137" s="53"/>
      <c r="AM137" s="54"/>
      <c r="AN137" s="52">
        <v>0</v>
      </c>
      <c r="AO137" s="53"/>
      <c r="AP137" s="53"/>
      <c r="AQ137" s="53"/>
      <c r="AR137" s="54"/>
      <c r="AS137" s="52">
        <v>0</v>
      </c>
      <c r="AT137" s="53"/>
      <c r="AU137" s="53"/>
      <c r="AV137" s="53"/>
      <c r="AW137" s="54"/>
      <c r="AX137" s="52">
        <v>0</v>
      </c>
      <c r="AY137" s="53"/>
      <c r="AZ137" s="53"/>
      <c r="BA137" s="54"/>
      <c r="BB137" s="52">
        <v>0</v>
      </c>
      <c r="BC137" s="53"/>
      <c r="BD137" s="53"/>
      <c r="BE137" s="53"/>
      <c r="BF137" s="54"/>
      <c r="BG137" s="52">
        <v>0</v>
      </c>
      <c r="BH137" s="53"/>
      <c r="BI137" s="53"/>
      <c r="BJ137" s="53"/>
      <c r="BK137" s="54"/>
      <c r="BL137" s="52">
        <v>0</v>
      </c>
      <c r="BM137" s="53"/>
      <c r="BN137" s="53"/>
      <c r="BO137" s="53"/>
      <c r="BP137" s="54"/>
      <c r="BQ137" s="52">
        <v>0</v>
      </c>
      <c r="BR137" s="53"/>
      <c r="BS137" s="53"/>
      <c r="BT137" s="54"/>
      <c r="BU137" s="52">
        <v>0</v>
      </c>
      <c r="BV137" s="53"/>
      <c r="BW137" s="53"/>
      <c r="BX137" s="53"/>
      <c r="BY137" s="54"/>
    </row>
    <row r="138" spans="1:77" s="25" customFormat="1" ht="63.5" customHeight="1" x14ac:dyDescent="0.25">
      <c r="A138" s="70">
        <v>2</v>
      </c>
      <c r="B138" s="71"/>
      <c r="C138" s="71"/>
      <c r="D138" s="67" t="s">
        <v>337</v>
      </c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9"/>
      <c r="U138" s="52">
        <v>0</v>
      </c>
      <c r="V138" s="53"/>
      <c r="W138" s="53"/>
      <c r="X138" s="53"/>
      <c r="Y138" s="54"/>
      <c r="Z138" s="52">
        <v>18628264</v>
      </c>
      <c r="AA138" s="53"/>
      <c r="AB138" s="53"/>
      <c r="AC138" s="53"/>
      <c r="AD138" s="54"/>
      <c r="AE138" s="52">
        <f>Z138</f>
        <v>18628264</v>
      </c>
      <c r="AF138" s="53"/>
      <c r="AG138" s="53"/>
      <c r="AH138" s="54"/>
      <c r="AI138" s="52">
        <f>Z138</f>
        <v>18628264</v>
      </c>
      <c r="AJ138" s="53"/>
      <c r="AK138" s="53"/>
      <c r="AL138" s="53"/>
      <c r="AM138" s="54"/>
      <c r="AN138" s="52">
        <v>0</v>
      </c>
      <c r="AO138" s="53"/>
      <c r="AP138" s="53"/>
      <c r="AQ138" s="53"/>
      <c r="AR138" s="54"/>
      <c r="AS138" s="52">
        <v>1000000</v>
      </c>
      <c r="AT138" s="53"/>
      <c r="AU138" s="53"/>
      <c r="AV138" s="53"/>
      <c r="AW138" s="54"/>
      <c r="AX138" s="52">
        <f>AS138</f>
        <v>1000000</v>
      </c>
      <c r="AY138" s="53"/>
      <c r="AZ138" s="53"/>
      <c r="BA138" s="54"/>
      <c r="BB138" s="52">
        <f>AN138+AS138</f>
        <v>1000000</v>
      </c>
      <c r="BC138" s="53"/>
      <c r="BD138" s="53"/>
      <c r="BE138" s="53"/>
      <c r="BF138" s="54"/>
      <c r="BG138" s="52">
        <v>0</v>
      </c>
      <c r="BH138" s="53"/>
      <c r="BI138" s="53"/>
      <c r="BJ138" s="53"/>
      <c r="BK138" s="54"/>
      <c r="BL138" s="52">
        <v>0</v>
      </c>
      <c r="BM138" s="53"/>
      <c r="BN138" s="53"/>
      <c r="BO138" s="53"/>
      <c r="BP138" s="54"/>
      <c r="BQ138" s="52">
        <v>0</v>
      </c>
      <c r="BR138" s="53"/>
      <c r="BS138" s="53"/>
      <c r="BT138" s="54"/>
      <c r="BU138" s="52">
        <v>0</v>
      </c>
      <c r="BV138" s="53"/>
      <c r="BW138" s="53"/>
      <c r="BX138" s="53"/>
      <c r="BY138" s="54"/>
    </row>
    <row r="139" spans="1:77" s="25" customFormat="1" ht="43" customHeight="1" x14ac:dyDescent="0.25">
      <c r="A139" s="70">
        <v>3</v>
      </c>
      <c r="B139" s="71"/>
      <c r="C139" s="71"/>
      <c r="D139" s="67" t="s">
        <v>235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9"/>
      <c r="U139" s="52">
        <v>60746165</v>
      </c>
      <c r="V139" s="53"/>
      <c r="W139" s="53"/>
      <c r="X139" s="53"/>
      <c r="Y139" s="54"/>
      <c r="Z139" s="52">
        <v>2167580</v>
      </c>
      <c r="AA139" s="53"/>
      <c r="AB139" s="53"/>
      <c r="AC139" s="53"/>
      <c r="AD139" s="54"/>
      <c r="AE139" s="52"/>
      <c r="AF139" s="53"/>
      <c r="AG139" s="53"/>
      <c r="AH139" s="54"/>
      <c r="AI139" s="52">
        <f>U139+Z139</f>
        <v>62913745</v>
      </c>
      <c r="AJ139" s="53"/>
      <c r="AK139" s="53"/>
      <c r="AL139" s="53"/>
      <c r="AM139" s="54"/>
      <c r="AN139" s="52">
        <v>64846866</v>
      </c>
      <c r="AO139" s="53"/>
      <c r="AP139" s="53"/>
      <c r="AQ139" s="53"/>
      <c r="AR139" s="54"/>
      <c r="AS139" s="52">
        <v>1677508</v>
      </c>
      <c r="AT139" s="53"/>
      <c r="AU139" s="53"/>
      <c r="AV139" s="53"/>
      <c r="AW139" s="54"/>
      <c r="AX139" s="52">
        <v>0</v>
      </c>
      <c r="AY139" s="53"/>
      <c r="AZ139" s="53"/>
      <c r="BA139" s="54"/>
      <c r="BB139" s="52">
        <f t="shared" ref="BB139:BB143" si="15">AN139+AS139</f>
        <v>66524374</v>
      </c>
      <c r="BC139" s="53"/>
      <c r="BD139" s="53"/>
      <c r="BE139" s="53"/>
      <c r="BF139" s="54"/>
      <c r="BG139" s="52">
        <f>BG30</f>
        <v>66836891</v>
      </c>
      <c r="BH139" s="53"/>
      <c r="BI139" s="53"/>
      <c r="BJ139" s="53"/>
      <c r="BK139" s="54"/>
      <c r="BL139" s="52">
        <f>BL39</f>
        <v>1497556</v>
      </c>
      <c r="BM139" s="53"/>
      <c r="BN139" s="53"/>
      <c r="BO139" s="53"/>
      <c r="BP139" s="54"/>
      <c r="BQ139" s="52">
        <v>0</v>
      </c>
      <c r="BR139" s="53"/>
      <c r="BS139" s="53"/>
      <c r="BT139" s="54"/>
      <c r="BU139" s="52">
        <f>BG139+BL139</f>
        <v>68334447</v>
      </c>
      <c r="BV139" s="53"/>
      <c r="BW139" s="53"/>
      <c r="BX139" s="53"/>
      <c r="BY139" s="54"/>
    </row>
    <row r="140" spans="1:77" s="25" customFormat="1" ht="58.5" customHeight="1" x14ac:dyDescent="0.25">
      <c r="A140" s="70">
        <v>4</v>
      </c>
      <c r="B140" s="71"/>
      <c r="C140" s="71"/>
      <c r="D140" s="67" t="s">
        <v>336</v>
      </c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9"/>
      <c r="U140" s="52">
        <v>0</v>
      </c>
      <c r="V140" s="53"/>
      <c r="W140" s="53"/>
      <c r="X140" s="53"/>
      <c r="Y140" s="54"/>
      <c r="Z140" s="52">
        <v>179860</v>
      </c>
      <c r="AA140" s="53"/>
      <c r="AB140" s="53"/>
      <c r="AC140" s="53"/>
      <c r="AD140" s="54"/>
      <c r="AE140" s="52">
        <f>Z140</f>
        <v>179860</v>
      </c>
      <c r="AF140" s="53"/>
      <c r="AG140" s="53"/>
      <c r="AH140" s="54"/>
      <c r="AI140" s="52">
        <f t="shared" ref="AI140:AI146" si="16">IF(ISNUMBER(U140),U140,0)+IF(ISNUMBER(Z140),Z140,0)</f>
        <v>179860</v>
      </c>
      <c r="AJ140" s="53"/>
      <c r="AK140" s="53"/>
      <c r="AL140" s="53"/>
      <c r="AM140" s="54"/>
      <c r="AN140" s="52">
        <v>0</v>
      </c>
      <c r="AO140" s="53"/>
      <c r="AP140" s="53"/>
      <c r="AQ140" s="53"/>
      <c r="AR140" s="54"/>
      <c r="AS140" s="52">
        <v>0</v>
      </c>
      <c r="AT140" s="53"/>
      <c r="AU140" s="53"/>
      <c r="AV140" s="53"/>
      <c r="AW140" s="54"/>
      <c r="AX140" s="52">
        <v>0</v>
      </c>
      <c r="AY140" s="53"/>
      <c r="AZ140" s="53"/>
      <c r="BA140" s="54"/>
      <c r="BB140" s="52">
        <f t="shared" si="15"/>
        <v>0</v>
      </c>
      <c r="BC140" s="53"/>
      <c r="BD140" s="53"/>
      <c r="BE140" s="53"/>
      <c r="BF140" s="54"/>
      <c r="BG140" s="52">
        <v>0</v>
      </c>
      <c r="BH140" s="53"/>
      <c r="BI140" s="53"/>
      <c r="BJ140" s="53"/>
      <c r="BK140" s="54"/>
      <c r="BL140" s="52">
        <v>0</v>
      </c>
      <c r="BM140" s="53"/>
      <c r="BN140" s="53"/>
      <c r="BO140" s="53"/>
      <c r="BP140" s="54"/>
      <c r="BQ140" s="52">
        <v>0</v>
      </c>
      <c r="BR140" s="53"/>
      <c r="BS140" s="53"/>
      <c r="BT140" s="54"/>
      <c r="BU140" s="52">
        <v>0</v>
      </c>
      <c r="BV140" s="53"/>
      <c r="BW140" s="53"/>
      <c r="BX140" s="53"/>
      <c r="BY140" s="54"/>
    </row>
    <row r="141" spans="1:77" s="25" customFormat="1" ht="51" customHeight="1" x14ac:dyDescent="0.25">
      <c r="A141" s="70">
        <v>5</v>
      </c>
      <c r="B141" s="71"/>
      <c r="C141" s="71"/>
      <c r="D141" s="67" t="s">
        <v>237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9"/>
      <c r="U141" s="52">
        <v>0</v>
      </c>
      <c r="V141" s="53"/>
      <c r="W141" s="53"/>
      <c r="X141" s="53"/>
      <c r="Y141" s="54"/>
      <c r="Z141" s="52">
        <v>49900</v>
      </c>
      <c r="AA141" s="53"/>
      <c r="AB141" s="53"/>
      <c r="AC141" s="53"/>
      <c r="AD141" s="54"/>
      <c r="AE141" s="52">
        <v>49900</v>
      </c>
      <c r="AF141" s="53"/>
      <c r="AG141" s="53"/>
      <c r="AH141" s="54"/>
      <c r="AI141" s="52">
        <f t="shared" si="16"/>
        <v>49900</v>
      </c>
      <c r="AJ141" s="53"/>
      <c r="AK141" s="53"/>
      <c r="AL141" s="53"/>
      <c r="AM141" s="54"/>
      <c r="AN141" s="52">
        <v>0</v>
      </c>
      <c r="AO141" s="53"/>
      <c r="AP141" s="53"/>
      <c r="AQ141" s="53"/>
      <c r="AR141" s="54"/>
      <c r="AS141" s="52">
        <v>0</v>
      </c>
      <c r="AT141" s="53"/>
      <c r="AU141" s="53"/>
      <c r="AV141" s="53"/>
      <c r="AW141" s="54"/>
      <c r="AX141" s="52">
        <v>0</v>
      </c>
      <c r="AY141" s="53"/>
      <c r="AZ141" s="53"/>
      <c r="BA141" s="54"/>
      <c r="BB141" s="52">
        <f t="shared" si="15"/>
        <v>0</v>
      </c>
      <c r="BC141" s="53"/>
      <c r="BD141" s="53"/>
      <c r="BE141" s="53"/>
      <c r="BF141" s="54"/>
      <c r="BG141" s="52">
        <v>0</v>
      </c>
      <c r="BH141" s="53"/>
      <c r="BI141" s="53"/>
      <c r="BJ141" s="53"/>
      <c r="BK141" s="54"/>
      <c r="BL141" s="52">
        <v>0</v>
      </c>
      <c r="BM141" s="53"/>
      <c r="BN141" s="53"/>
      <c r="BO141" s="53"/>
      <c r="BP141" s="54"/>
      <c r="BQ141" s="52">
        <v>0</v>
      </c>
      <c r="BR141" s="53"/>
      <c r="BS141" s="53"/>
      <c r="BT141" s="54"/>
      <c r="BU141" s="52">
        <v>0</v>
      </c>
      <c r="BV141" s="53"/>
      <c r="BW141" s="53"/>
      <c r="BX141" s="53"/>
      <c r="BY141" s="54"/>
    </row>
    <row r="142" spans="1:77" s="25" customFormat="1" ht="49" hidden="1" customHeight="1" x14ac:dyDescent="0.25">
      <c r="A142" s="70">
        <v>6</v>
      </c>
      <c r="B142" s="71"/>
      <c r="C142" s="71"/>
      <c r="D142" s="67" t="s">
        <v>238</v>
      </c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9"/>
      <c r="U142" s="52">
        <v>0</v>
      </c>
      <c r="V142" s="53"/>
      <c r="W142" s="53"/>
      <c r="X142" s="53"/>
      <c r="Y142" s="54"/>
      <c r="Z142" s="52">
        <v>0</v>
      </c>
      <c r="AA142" s="53"/>
      <c r="AB142" s="53"/>
      <c r="AC142" s="53"/>
      <c r="AD142" s="54"/>
      <c r="AE142" s="52">
        <v>0</v>
      </c>
      <c r="AF142" s="53"/>
      <c r="AG142" s="53"/>
      <c r="AH142" s="54"/>
      <c r="AI142" s="52">
        <f t="shared" si="16"/>
        <v>0</v>
      </c>
      <c r="AJ142" s="53"/>
      <c r="AK142" s="53"/>
      <c r="AL142" s="53"/>
      <c r="AM142" s="54"/>
      <c r="AN142" s="52">
        <v>0</v>
      </c>
      <c r="AO142" s="53"/>
      <c r="AP142" s="53"/>
      <c r="AQ142" s="53"/>
      <c r="AR142" s="54"/>
      <c r="AS142" s="52"/>
      <c r="AT142" s="53"/>
      <c r="AU142" s="53"/>
      <c r="AV142" s="53"/>
      <c r="AW142" s="54"/>
      <c r="AX142" s="52"/>
      <c r="AY142" s="53"/>
      <c r="AZ142" s="53"/>
      <c r="BA142" s="54"/>
      <c r="BB142" s="52">
        <f t="shared" si="15"/>
        <v>0</v>
      </c>
      <c r="BC142" s="53"/>
      <c r="BD142" s="53"/>
      <c r="BE142" s="53"/>
      <c r="BF142" s="54"/>
      <c r="BG142" s="52"/>
      <c r="BH142" s="53"/>
      <c r="BI142" s="53"/>
      <c r="BJ142" s="53"/>
      <c r="BK142" s="54"/>
      <c r="BL142" s="52"/>
      <c r="BM142" s="53"/>
      <c r="BN142" s="53"/>
      <c r="BO142" s="53"/>
      <c r="BP142" s="54"/>
      <c r="BQ142" s="52"/>
      <c r="BR142" s="53"/>
      <c r="BS142" s="53"/>
      <c r="BT142" s="54"/>
      <c r="BU142" s="52"/>
      <c r="BV142" s="53"/>
      <c r="BW142" s="53"/>
      <c r="BX142" s="53"/>
      <c r="BY142" s="54"/>
    </row>
    <row r="143" spans="1:77" s="25" customFormat="1" ht="75" customHeight="1" x14ac:dyDescent="0.25">
      <c r="A143" s="70">
        <v>7</v>
      </c>
      <c r="B143" s="71"/>
      <c r="C143" s="71"/>
      <c r="D143" s="67" t="s">
        <v>239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9"/>
      <c r="U143" s="52">
        <v>0</v>
      </c>
      <c r="V143" s="53"/>
      <c r="W143" s="53"/>
      <c r="X143" s="53"/>
      <c r="Y143" s="54"/>
      <c r="Z143" s="52">
        <v>35600</v>
      </c>
      <c r="AA143" s="53"/>
      <c r="AB143" s="53"/>
      <c r="AC143" s="53"/>
      <c r="AD143" s="54"/>
      <c r="AE143" s="52">
        <f>Z143</f>
        <v>35600</v>
      </c>
      <c r="AF143" s="53"/>
      <c r="AG143" s="53"/>
      <c r="AH143" s="54"/>
      <c r="AI143" s="52">
        <f t="shared" si="16"/>
        <v>35600</v>
      </c>
      <c r="AJ143" s="53"/>
      <c r="AK143" s="53"/>
      <c r="AL143" s="53"/>
      <c r="AM143" s="54"/>
      <c r="AN143" s="52">
        <v>0</v>
      </c>
      <c r="AO143" s="53"/>
      <c r="AP143" s="53"/>
      <c r="AQ143" s="53"/>
      <c r="AR143" s="54"/>
      <c r="AS143" s="52">
        <v>0</v>
      </c>
      <c r="AT143" s="53"/>
      <c r="AU143" s="53"/>
      <c r="AV143" s="53"/>
      <c r="AW143" s="54"/>
      <c r="AX143" s="52">
        <v>0</v>
      </c>
      <c r="AY143" s="53"/>
      <c r="AZ143" s="53"/>
      <c r="BA143" s="54"/>
      <c r="BB143" s="52">
        <f t="shared" si="15"/>
        <v>0</v>
      </c>
      <c r="BC143" s="53"/>
      <c r="BD143" s="53"/>
      <c r="BE143" s="53"/>
      <c r="BF143" s="54"/>
      <c r="BG143" s="52">
        <v>0</v>
      </c>
      <c r="BH143" s="53"/>
      <c r="BI143" s="53"/>
      <c r="BJ143" s="53"/>
      <c r="BK143" s="54"/>
      <c r="BL143" s="52">
        <v>0</v>
      </c>
      <c r="BM143" s="53"/>
      <c r="BN143" s="53"/>
      <c r="BO143" s="53"/>
      <c r="BP143" s="54"/>
      <c r="BQ143" s="52">
        <v>0</v>
      </c>
      <c r="BR143" s="53"/>
      <c r="BS143" s="53"/>
      <c r="BT143" s="54"/>
      <c r="BU143" s="52">
        <v>0</v>
      </c>
      <c r="BV143" s="53"/>
      <c r="BW143" s="53"/>
      <c r="BX143" s="53"/>
      <c r="BY143" s="54"/>
    </row>
    <row r="144" spans="1:77" s="25" customFormat="1" ht="62.5" customHeight="1" x14ac:dyDescent="0.25">
      <c r="A144" s="70">
        <v>8</v>
      </c>
      <c r="B144" s="71"/>
      <c r="C144" s="71"/>
      <c r="D144" s="67" t="s">
        <v>240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9"/>
      <c r="U144" s="52">
        <v>0</v>
      </c>
      <c r="V144" s="53"/>
      <c r="W144" s="53"/>
      <c r="X144" s="53"/>
      <c r="Y144" s="54"/>
      <c r="Z144" s="52">
        <v>2998367</v>
      </c>
      <c r="AA144" s="53"/>
      <c r="AB144" s="53"/>
      <c r="AC144" s="53"/>
      <c r="AD144" s="54"/>
      <c r="AE144" s="52">
        <f>Z144</f>
        <v>2998367</v>
      </c>
      <c r="AF144" s="53"/>
      <c r="AG144" s="53"/>
      <c r="AH144" s="54"/>
      <c r="AI144" s="52">
        <f t="shared" si="16"/>
        <v>2998367</v>
      </c>
      <c r="AJ144" s="53"/>
      <c r="AK144" s="53"/>
      <c r="AL144" s="53"/>
      <c r="AM144" s="54"/>
      <c r="AN144" s="52">
        <v>0</v>
      </c>
      <c r="AO144" s="53"/>
      <c r="AP144" s="53"/>
      <c r="AQ144" s="53"/>
      <c r="AR144" s="54"/>
      <c r="AS144" s="52">
        <v>1671946</v>
      </c>
      <c r="AT144" s="53"/>
      <c r="AU144" s="53"/>
      <c r="AV144" s="53"/>
      <c r="AW144" s="54"/>
      <c r="AX144" s="52">
        <f>AS144</f>
        <v>1671946</v>
      </c>
      <c r="AY144" s="53"/>
      <c r="AZ144" s="53"/>
      <c r="BA144" s="54"/>
      <c r="BB144" s="52">
        <f>AX144</f>
        <v>1671946</v>
      </c>
      <c r="BC144" s="53"/>
      <c r="BD144" s="53"/>
      <c r="BE144" s="53"/>
      <c r="BF144" s="54"/>
      <c r="BG144" s="52">
        <v>0</v>
      </c>
      <c r="BH144" s="53"/>
      <c r="BI144" s="53"/>
      <c r="BJ144" s="53"/>
      <c r="BK144" s="54"/>
      <c r="BL144" s="52">
        <v>0</v>
      </c>
      <c r="BM144" s="53"/>
      <c r="BN144" s="53"/>
      <c r="BO144" s="53"/>
      <c r="BP144" s="54"/>
      <c r="BQ144" s="52">
        <v>0</v>
      </c>
      <c r="BR144" s="53"/>
      <c r="BS144" s="53"/>
      <c r="BT144" s="54"/>
      <c r="BU144" s="52">
        <v>0</v>
      </c>
      <c r="BV144" s="53"/>
      <c r="BW144" s="53"/>
      <c r="BX144" s="53"/>
      <c r="BY144" s="54"/>
    </row>
    <row r="145" spans="1:79" s="25" customFormat="1" ht="67.5" customHeight="1" x14ac:dyDescent="0.25">
      <c r="A145" s="70">
        <v>9</v>
      </c>
      <c r="B145" s="71"/>
      <c r="C145" s="71"/>
      <c r="D145" s="67" t="s">
        <v>241</v>
      </c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/>
      <c r="U145" s="52">
        <v>0</v>
      </c>
      <c r="V145" s="53"/>
      <c r="W145" s="53"/>
      <c r="X145" s="53"/>
      <c r="Y145" s="54"/>
      <c r="Z145" s="52">
        <v>1026254</v>
      </c>
      <c r="AA145" s="53"/>
      <c r="AB145" s="53"/>
      <c r="AC145" s="53"/>
      <c r="AD145" s="54"/>
      <c r="AE145" s="52">
        <f>Z145</f>
        <v>1026254</v>
      </c>
      <c r="AF145" s="53"/>
      <c r="AG145" s="53"/>
      <c r="AH145" s="54"/>
      <c r="AI145" s="52">
        <f t="shared" si="16"/>
        <v>1026254</v>
      </c>
      <c r="AJ145" s="53"/>
      <c r="AK145" s="53"/>
      <c r="AL145" s="53"/>
      <c r="AM145" s="54"/>
      <c r="AN145" s="52">
        <v>0</v>
      </c>
      <c r="AO145" s="53"/>
      <c r="AP145" s="53"/>
      <c r="AQ145" s="53"/>
      <c r="AR145" s="54"/>
      <c r="AS145" s="52">
        <v>0</v>
      </c>
      <c r="AT145" s="53"/>
      <c r="AU145" s="53"/>
      <c r="AV145" s="53"/>
      <c r="AW145" s="54"/>
      <c r="AX145" s="52">
        <v>0</v>
      </c>
      <c r="AY145" s="53"/>
      <c r="AZ145" s="53"/>
      <c r="BA145" s="54"/>
      <c r="BB145" s="52">
        <v>0</v>
      </c>
      <c r="BC145" s="53"/>
      <c r="BD145" s="53"/>
      <c r="BE145" s="53"/>
      <c r="BF145" s="54"/>
      <c r="BG145" s="52">
        <v>0</v>
      </c>
      <c r="BH145" s="53"/>
      <c r="BI145" s="53"/>
      <c r="BJ145" s="53"/>
      <c r="BK145" s="54"/>
      <c r="BL145" s="52">
        <v>0</v>
      </c>
      <c r="BM145" s="53"/>
      <c r="BN145" s="53"/>
      <c r="BO145" s="53"/>
      <c r="BP145" s="54"/>
      <c r="BQ145" s="52">
        <v>0</v>
      </c>
      <c r="BR145" s="53"/>
      <c r="BS145" s="53"/>
      <c r="BT145" s="54"/>
      <c r="BU145" s="52">
        <v>0</v>
      </c>
      <c r="BV145" s="53"/>
      <c r="BW145" s="53"/>
      <c r="BX145" s="53"/>
      <c r="BY145" s="54"/>
    </row>
    <row r="146" spans="1:79" s="25" customFormat="1" ht="27.5" customHeight="1" x14ac:dyDescent="0.25">
      <c r="A146" s="70">
        <v>10</v>
      </c>
      <c r="B146" s="71"/>
      <c r="C146" s="71"/>
      <c r="D146" s="67" t="s">
        <v>190</v>
      </c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9"/>
      <c r="U146" s="52">
        <v>2722</v>
      </c>
      <c r="V146" s="53"/>
      <c r="W146" s="53"/>
      <c r="X146" s="53"/>
      <c r="Y146" s="54"/>
      <c r="Z146" s="52">
        <v>0</v>
      </c>
      <c r="AA146" s="53"/>
      <c r="AB146" s="53"/>
      <c r="AC146" s="53"/>
      <c r="AD146" s="54"/>
      <c r="AE146" s="52">
        <v>0</v>
      </c>
      <c r="AF146" s="53"/>
      <c r="AG146" s="53"/>
      <c r="AH146" s="54"/>
      <c r="AI146" s="52">
        <f t="shared" si="16"/>
        <v>2722</v>
      </c>
      <c r="AJ146" s="53"/>
      <c r="AK146" s="53"/>
      <c r="AL146" s="53"/>
      <c r="AM146" s="54"/>
      <c r="AN146" s="52">
        <v>0</v>
      </c>
      <c r="AO146" s="53"/>
      <c r="AP146" s="53"/>
      <c r="AQ146" s="53"/>
      <c r="AR146" s="54"/>
      <c r="AS146" s="52">
        <v>0</v>
      </c>
      <c r="AT146" s="53"/>
      <c r="AU146" s="53"/>
      <c r="AV146" s="53"/>
      <c r="AW146" s="54"/>
      <c r="AX146" s="52">
        <v>0</v>
      </c>
      <c r="AY146" s="53"/>
      <c r="AZ146" s="53"/>
      <c r="BA146" s="54"/>
      <c r="BB146" s="52">
        <v>0</v>
      </c>
      <c r="BC146" s="53"/>
      <c r="BD146" s="53"/>
      <c r="BE146" s="53"/>
      <c r="BF146" s="54"/>
      <c r="BG146" s="52">
        <v>0</v>
      </c>
      <c r="BH146" s="53"/>
      <c r="BI146" s="53"/>
      <c r="BJ146" s="53"/>
      <c r="BK146" s="54"/>
      <c r="BL146" s="52">
        <v>0</v>
      </c>
      <c r="BM146" s="53"/>
      <c r="BN146" s="53"/>
      <c r="BO146" s="53"/>
      <c r="BP146" s="54"/>
      <c r="BQ146" s="52">
        <v>0</v>
      </c>
      <c r="BR146" s="53"/>
      <c r="BS146" s="53"/>
      <c r="BT146" s="54"/>
      <c r="BU146" s="52">
        <v>0</v>
      </c>
      <c r="BV146" s="53"/>
      <c r="BW146" s="53"/>
      <c r="BX146" s="53"/>
      <c r="BY146" s="54"/>
    </row>
    <row r="147" spans="1:79" s="25" customFormat="1" ht="62.5" customHeight="1" x14ac:dyDescent="0.25">
      <c r="A147" s="70">
        <v>11</v>
      </c>
      <c r="B147" s="71"/>
      <c r="C147" s="72"/>
      <c r="D147" s="67" t="s">
        <v>341</v>
      </c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9"/>
      <c r="U147" s="52">
        <v>0</v>
      </c>
      <c r="V147" s="53"/>
      <c r="W147" s="53"/>
      <c r="X147" s="53"/>
      <c r="Y147" s="54"/>
      <c r="Z147" s="52">
        <v>0</v>
      </c>
      <c r="AA147" s="53"/>
      <c r="AB147" s="53"/>
      <c r="AC147" s="53"/>
      <c r="AD147" s="54"/>
      <c r="AE147" s="52">
        <v>0</v>
      </c>
      <c r="AF147" s="53"/>
      <c r="AG147" s="53"/>
      <c r="AH147" s="54"/>
      <c r="AI147" s="52">
        <v>0</v>
      </c>
      <c r="AJ147" s="53"/>
      <c r="AK147" s="53"/>
      <c r="AL147" s="53"/>
      <c r="AM147" s="54"/>
      <c r="AN147" s="52">
        <v>236600</v>
      </c>
      <c r="AO147" s="53"/>
      <c r="AP147" s="53"/>
      <c r="AQ147" s="53"/>
      <c r="AR147" s="54"/>
      <c r="AS147" s="52">
        <v>54999</v>
      </c>
      <c r="AT147" s="53"/>
      <c r="AU147" s="53"/>
      <c r="AV147" s="53"/>
      <c r="AW147" s="54"/>
      <c r="AX147" s="52">
        <f>AS147</f>
        <v>54999</v>
      </c>
      <c r="AY147" s="53"/>
      <c r="AZ147" s="53"/>
      <c r="BA147" s="54"/>
      <c r="BB147" s="52">
        <f>AN147+AS147</f>
        <v>291599</v>
      </c>
      <c r="BC147" s="53"/>
      <c r="BD147" s="53"/>
      <c r="BE147" s="53"/>
      <c r="BF147" s="54"/>
      <c r="BG147" s="52">
        <v>0</v>
      </c>
      <c r="BH147" s="53"/>
      <c r="BI147" s="53"/>
      <c r="BJ147" s="53"/>
      <c r="BK147" s="54"/>
      <c r="BL147" s="52">
        <v>0</v>
      </c>
      <c r="BM147" s="53"/>
      <c r="BN147" s="53"/>
      <c r="BO147" s="53"/>
      <c r="BP147" s="54"/>
      <c r="BQ147" s="52">
        <v>0</v>
      </c>
      <c r="BR147" s="53"/>
      <c r="BS147" s="53"/>
      <c r="BT147" s="54"/>
      <c r="BU147" s="52">
        <v>0</v>
      </c>
      <c r="BV147" s="53"/>
      <c r="BW147" s="53"/>
      <c r="BX147" s="53"/>
      <c r="BY147" s="54"/>
    </row>
    <row r="148" spans="1:79" s="25" customFormat="1" ht="28.5" customHeight="1" x14ac:dyDescent="0.25">
      <c r="A148" s="70"/>
      <c r="B148" s="71"/>
      <c r="C148" s="72"/>
      <c r="D148" s="117" t="s">
        <v>266</v>
      </c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6"/>
      <c r="U148" s="153">
        <f>U139+U146</f>
        <v>60748887</v>
      </c>
      <c r="V148" s="154"/>
      <c r="W148" s="154"/>
      <c r="X148" s="154"/>
      <c r="Y148" s="155"/>
      <c r="Z148" s="146">
        <v>26137546</v>
      </c>
      <c r="AA148" s="146"/>
      <c r="AB148" s="146"/>
      <c r="AC148" s="146"/>
      <c r="AD148" s="146"/>
      <c r="AE148" s="206">
        <v>24237281</v>
      </c>
      <c r="AF148" s="207"/>
      <c r="AG148" s="207"/>
      <c r="AH148" s="208"/>
      <c r="AI148" s="146">
        <f>U148+Z148</f>
        <v>86886433</v>
      </c>
      <c r="AJ148" s="146"/>
      <c r="AK148" s="146"/>
      <c r="AL148" s="146"/>
      <c r="AM148" s="146"/>
      <c r="AN148" s="153">
        <f>AN139+AN147</f>
        <v>65083466</v>
      </c>
      <c r="AO148" s="154"/>
      <c r="AP148" s="154"/>
      <c r="AQ148" s="154"/>
      <c r="AR148" s="155"/>
      <c r="AS148" s="153">
        <f>AS138+AS144+AS147+AS139</f>
        <v>4404453</v>
      </c>
      <c r="AT148" s="154"/>
      <c r="AU148" s="154"/>
      <c r="AV148" s="154"/>
      <c r="AW148" s="155"/>
      <c r="AX148" s="153">
        <f>AX138+AX144+AX147</f>
        <v>2726945</v>
      </c>
      <c r="AY148" s="154"/>
      <c r="AZ148" s="154"/>
      <c r="BA148" s="155"/>
      <c r="BB148" s="146">
        <f>AN148+AS148</f>
        <v>69487919</v>
      </c>
      <c r="BC148" s="146"/>
      <c r="BD148" s="146"/>
      <c r="BE148" s="146"/>
      <c r="BF148" s="146"/>
      <c r="BG148" s="153">
        <f>BG139</f>
        <v>66836891</v>
      </c>
      <c r="BH148" s="154"/>
      <c r="BI148" s="154"/>
      <c r="BJ148" s="154"/>
      <c r="BK148" s="155"/>
      <c r="BL148" s="153">
        <f>BL139</f>
        <v>1497556</v>
      </c>
      <c r="BM148" s="154"/>
      <c r="BN148" s="154"/>
      <c r="BO148" s="154"/>
      <c r="BP148" s="155"/>
      <c r="BQ148" s="153">
        <v>0</v>
      </c>
      <c r="BR148" s="154"/>
      <c r="BS148" s="154"/>
      <c r="BT148" s="155"/>
      <c r="BU148" s="153">
        <f>BU139</f>
        <v>68334447</v>
      </c>
      <c r="BV148" s="154"/>
      <c r="BW148" s="154"/>
      <c r="BX148" s="154"/>
      <c r="BY148" s="155"/>
    </row>
    <row r="149" spans="1:79" ht="15.5" customHeight="1" x14ac:dyDescent="0.25">
      <c r="Z149" s="38"/>
      <c r="AA149" s="38"/>
      <c r="AB149" s="38"/>
      <c r="AC149" s="38"/>
      <c r="AD149" s="38"/>
      <c r="AE149" s="38"/>
      <c r="AF149" s="38"/>
      <c r="AG149" s="38"/>
      <c r="AH149" s="38"/>
      <c r="AI149" s="78"/>
      <c r="AJ149" s="78"/>
      <c r="AK149" s="78"/>
      <c r="AL149" s="78"/>
      <c r="AM149" s="78"/>
    </row>
    <row r="150" spans="1:79" ht="14.25" customHeight="1" x14ac:dyDescent="0.25">
      <c r="A150" s="102" t="s">
        <v>316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</row>
    <row r="151" spans="1:79" ht="15" customHeight="1" x14ac:dyDescent="0.25">
      <c r="A151" s="173" t="s">
        <v>211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</row>
    <row r="152" spans="1:79" s="27" customFormat="1" ht="21.5" customHeight="1" x14ac:dyDescent="0.25">
      <c r="A152" s="193" t="s">
        <v>6</v>
      </c>
      <c r="B152" s="194"/>
      <c r="C152" s="194"/>
      <c r="D152" s="193" t="s">
        <v>119</v>
      </c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5"/>
      <c r="U152" s="94" t="s">
        <v>215</v>
      </c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 t="s">
        <v>310</v>
      </c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</row>
    <row r="153" spans="1:79" s="27" customFormat="1" ht="21.5" customHeight="1" x14ac:dyDescent="0.25">
      <c r="A153" s="196"/>
      <c r="B153" s="197"/>
      <c r="C153" s="197"/>
      <c r="D153" s="196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8"/>
      <c r="U153" s="108" t="s">
        <v>4</v>
      </c>
      <c r="V153" s="115"/>
      <c r="W153" s="115"/>
      <c r="X153" s="115"/>
      <c r="Y153" s="116"/>
      <c r="Z153" s="108" t="s">
        <v>3</v>
      </c>
      <c r="AA153" s="115"/>
      <c r="AB153" s="115"/>
      <c r="AC153" s="115"/>
      <c r="AD153" s="116"/>
      <c r="AE153" s="108" t="s">
        <v>114</v>
      </c>
      <c r="AF153" s="115"/>
      <c r="AG153" s="115"/>
      <c r="AH153" s="115"/>
      <c r="AI153" s="116"/>
      <c r="AJ153" s="108" t="s">
        <v>5</v>
      </c>
      <c r="AK153" s="115"/>
      <c r="AL153" s="115"/>
      <c r="AM153" s="115"/>
      <c r="AN153" s="116"/>
      <c r="AO153" s="108" t="s">
        <v>4</v>
      </c>
      <c r="AP153" s="115"/>
      <c r="AQ153" s="115"/>
      <c r="AR153" s="115"/>
      <c r="AS153" s="116"/>
      <c r="AT153" s="108" t="s">
        <v>3</v>
      </c>
      <c r="AU153" s="115"/>
      <c r="AV153" s="115"/>
      <c r="AW153" s="115"/>
      <c r="AX153" s="116"/>
      <c r="AY153" s="108" t="s">
        <v>114</v>
      </c>
      <c r="AZ153" s="115"/>
      <c r="BA153" s="115"/>
      <c r="BB153" s="115"/>
      <c r="BC153" s="116"/>
      <c r="BD153" s="94" t="s">
        <v>94</v>
      </c>
      <c r="BE153" s="94"/>
      <c r="BF153" s="94"/>
      <c r="BG153" s="94"/>
      <c r="BH153" s="94"/>
    </row>
    <row r="154" spans="1:79" s="29" customFormat="1" ht="15" customHeight="1" x14ac:dyDescent="0.2">
      <c r="A154" s="108" t="s">
        <v>167</v>
      </c>
      <c r="B154" s="115"/>
      <c r="C154" s="115"/>
      <c r="D154" s="108">
        <v>2</v>
      </c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08">
        <v>3</v>
      </c>
      <c r="V154" s="115"/>
      <c r="W154" s="115"/>
      <c r="X154" s="115"/>
      <c r="Y154" s="116"/>
      <c r="Z154" s="108">
        <v>4</v>
      </c>
      <c r="AA154" s="115"/>
      <c r="AB154" s="115"/>
      <c r="AC154" s="115"/>
      <c r="AD154" s="116"/>
      <c r="AE154" s="108">
        <v>5</v>
      </c>
      <c r="AF154" s="115"/>
      <c r="AG154" s="115"/>
      <c r="AH154" s="115"/>
      <c r="AI154" s="116"/>
      <c r="AJ154" s="108">
        <v>6</v>
      </c>
      <c r="AK154" s="115"/>
      <c r="AL154" s="115"/>
      <c r="AM154" s="115"/>
      <c r="AN154" s="116"/>
      <c r="AO154" s="108">
        <v>7</v>
      </c>
      <c r="AP154" s="115"/>
      <c r="AQ154" s="115"/>
      <c r="AR154" s="115"/>
      <c r="AS154" s="116"/>
      <c r="AT154" s="108">
        <v>8</v>
      </c>
      <c r="AU154" s="115"/>
      <c r="AV154" s="115"/>
      <c r="AW154" s="115"/>
      <c r="AX154" s="116"/>
      <c r="AY154" s="108">
        <v>9</v>
      </c>
      <c r="AZ154" s="115"/>
      <c r="BA154" s="115"/>
      <c r="BB154" s="115"/>
      <c r="BC154" s="116"/>
      <c r="BD154" s="108">
        <v>10</v>
      </c>
      <c r="BE154" s="115"/>
      <c r="BF154" s="115"/>
      <c r="BG154" s="115"/>
      <c r="BH154" s="116"/>
    </row>
    <row r="155" spans="1:79" s="1" customFormat="1" ht="12.75" hidden="1" customHeight="1" x14ac:dyDescent="0.25">
      <c r="A155" s="147" t="s">
        <v>67</v>
      </c>
      <c r="B155" s="148"/>
      <c r="C155" s="148"/>
      <c r="D155" s="147" t="s">
        <v>55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9"/>
      <c r="U155" s="147" t="s">
        <v>58</v>
      </c>
      <c r="V155" s="148"/>
      <c r="W155" s="148"/>
      <c r="X155" s="148"/>
      <c r="Y155" s="149"/>
      <c r="Z155" s="147" t="s">
        <v>59</v>
      </c>
      <c r="AA155" s="148"/>
      <c r="AB155" s="148"/>
      <c r="AC155" s="148"/>
      <c r="AD155" s="149"/>
      <c r="AE155" s="147" t="s">
        <v>92</v>
      </c>
      <c r="AF155" s="148"/>
      <c r="AG155" s="148"/>
      <c r="AH155" s="148"/>
      <c r="AI155" s="149"/>
      <c r="AJ155" s="150" t="s">
        <v>169</v>
      </c>
      <c r="AK155" s="151"/>
      <c r="AL155" s="151"/>
      <c r="AM155" s="151"/>
      <c r="AN155" s="152"/>
      <c r="AO155" s="147" t="s">
        <v>60</v>
      </c>
      <c r="AP155" s="148"/>
      <c r="AQ155" s="148"/>
      <c r="AR155" s="148"/>
      <c r="AS155" s="149"/>
      <c r="AT155" s="147" t="s">
        <v>61</v>
      </c>
      <c r="AU155" s="148"/>
      <c r="AV155" s="148"/>
      <c r="AW155" s="148"/>
      <c r="AX155" s="149"/>
      <c r="AY155" s="147" t="s">
        <v>93</v>
      </c>
      <c r="AZ155" s="148"/>
      <c r="BA155" s="148"/>
      <c r="BB155" s="148"/>
      <c r="BC155" s="149"/>
      <c r="BD155" s="145" t="s">
        <v>169</v>
      </c>
      <c r="BE155" s="145"/>
      <c r="BF155" s="145"/>
      <c r="BG155" s="145"/>
      <c r="BH155" s="145"/>
      <c r="CA155" s="1" t="s">
        <v>33</v>
      </c>
    </row>
    <row r="156" spans="1:79" s="25" customFormat="1" ht="59" hidden="1" customHeight="1" x14ac:dyDescent="0.25">
      <c r="A156" s="70">
        <v>1</v>
      </c>
      <c r="B156" s="71"/>
      <c r="C156" s="71"/>
      <c r="D156" s="67" t="s">
        <v>227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9"/>
      <c r="U156" s="52">
        <v>0</v>
      </c>
      <c r="V156" s="53"/>
      <c r="W156" s="53"/>
      <c r="X156" s="53"/>
      <c r="Y156" s="54"/>
      <c r="Z156" s="52">
        <v>0</v>
      </c>
      <c r="AA156" s="53"/>
      <c r="AB156" s="53"/>
      <c r="AC156" s="53"/>
      <c r="AD156" s="54"/>
      <c r="AE156" s="73">
        <v>0</v>
      </c>
      <c r="AF156" s="73"/>
      <c r="AG156" s="73"/>
      <c r="AH156" s="73"/>
      <c r="AI156" s="73"/>
      <c r="AJ156" s="82">
        <f t="shared" ref="AJ156:AJ172" si="17">IF(ISNUMBER(U156),U156,0)+IF(ISNUMBER(Z156),Z156,0)</f>
        <v>0</v>
      </c>
      <c r="AK156" s="82"/>
      <c r="AL156" s="82"/>
      <c r="AM156" s="82"/>
      <c r="AN156" s="82"/>
      <c r="AO156" s="73">
        <v>0</v>
      </c>
      <c r="AP156" s="73"/>
      <c r="AQ156" s="73"/>
      <c r="AR156" s="73"/>
      <c r="AS156" s="73"/>
      <c r="AT156" s="82">
        <v>0</v>
      </c>
      <c r="AU156" s="82"/>
      <c r="AV156" s="82"/>
      <c r="AW156" s="82"/>
      <c r="AX156" s="82"/>
      <c r="AY156" s="73">
        <v>0</v>
      </c>
      <c r="AZ156" s="73"/>
      <c r="BA156" s="73"/>
      <c r="BB156" s="73"/>
      <c r="BC156" s="73"/>
      <c r="BD156" s="82">
        <f t="shared" ref="BD156:BD172" si="18">IF(ISNUMBER(AO156),AO156,0)+IF(ISNUMBER(AT156),AT156,0)</f>
        <v>0</v>
      </c>
      <c r="BE156" s="82"/>
      <c r="BF156" s="82"/>
      <c r="BG156" s="82"/>
      <c r="BH156" s="82"/>
      <c r="CA156" s="25" t="s">
        <v>34</v>
      </c>
    </row>
    <row r="157" spans="1:79" s="25" customFormat="1" ht="65" hidden="1" customHeight="1" x14ac:dyDescent="0.25">
      <c r="A157" s="70">
        <v>2</v>
      </c>
      <c r="B157" s="71"/>
      <c r="C157" s="71"/>
      <c r="D157" s="67" t="s">
        <v>228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9"/>
      <c r="U157" s="52">
        <v>0</v>
      </c>
      <c r="V157" s="53"/>
      <c r="W157" s="53"/>
      <c r="X157" s="53"/>
      <c r="Y157" s="54"/>
      <c r="Z157" s="52">
        <v>0</v>
      </c>
      <c r="AA157" s="53"/>
      <c r="AB157" s="53"/>
      <c r="AC157" s="53"/>
      <c r="AD157" s="54"/>
      <c r="AE157" s="73">
        <v>0</v>
      </c>
      <c r="AF157" s="73"/>
      <c r="AG157" s="73"/>
      <c r="AH157" s="73"/>
      <c r="AI157" s="73"/>
      <c r="AJ157" s="82">
        <f t="shared" si="17"/>
        <v>0</v>
      </c>
      <c r="AK157" s="82"/>
      <c r="AL157" s="82"/>
      <c r="AM157" s="82"/>
      <c r="AN157" s="82"/>
      <c r="AO157" s="73">
        <v>0</v>
      </c>
      <c r="AP157" s="73"/>
      <c r="AQ157" s="73"/>
      <c r="AR157" s="73"/>
      <c r="AS157" s="73"/>
      <c r="AT157" s="82">
        <v>0</v>
      </c>
      <c r="AU157" s="82"/>
      <c r="AV157" s="82"/>
      <c r="AW157" s="82"/>
      <c r="AX157" s="82"/>
      <c r="AY157" s="73">
        <v>0</v>
      </c>
      <c r="AZ157" s="73"/>
      <c r="BA157" s="73"/>
      <c r="BB157" s="73"/>
      <c r="BC157" s="73"/>
      <c r="BD157" s="82">
        <f t="shared" si="18"/>
        <v>0</v>
      </c>
      <c r="BE157" s="82"/>
      <c r="BF157" s="82"/>
      <c r="BG157" s="82"/>
      <c r="BH157" s="82"/>
    </row>
    <row r="158" spans="1:79" s="25" customFormat="1" ht="49.5" hidden="1" customHeight="1" x14ac:dyDescent="0.25">
      <c r="A158" s="70">
        <v>3</v>
      </c>
      <c r="B158" s="71"/>
      <c r="C158" s="71"/>
      <c r="D158" s="67" t="s">
        <v>229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9"/>
      <c r="U158" s="52">
        <v>0</v>
      </c>
      <c r="V158" s="53"/>
      <c r="W158" s="53"/>
      <c r="X158" s="53"/>
      <c r="Y158" s="54"/>
      <c r="Z158" s="52">
        <v>0</v>
      </c>
      <c r="AA158" s="53"/>
      <c r="AB158" s="53"/>
      <c r="AC158" s="53"/>
      <c r="AD158" s="54"/>
      <c r="AE158" s="73">
        <v>0</v>
      </c>
      <c r="AF158" s="73"/>
      <c r="AG158" s="73"/>
      <c r="AH158" s="73"/>
      <c r="AI158" s="73"/>
      <c r="AJ158" s="82">
        <f t="shared" si="17"/>
        <v>0</v>
      </c>
      <c r="AK158" s="82"/>
      <c r="AL158" s="82"/>
      <c r="AM158" s="82"/>
      <c r="AN158" s="82"/>
      <c r="AO158" s="73">
        <v>0</v>
      </c>
      <c r="AP158" s="73"/>
      <c r="AQ158" s="73"/>
      <c r="AR158" s="73"/>
      <c r="AS158" s="73"/>
      <c r="AT158" s="82">
        <v>0</v>
      </c>
      <c r="AU158" s="82"/>
      <c r="AV158" s="82"/>
      <c r="AW158" s="82"/>
      <c r="AX158" s="82"/>
      <c r="AY158" s="73">
        <v>0</v>
      </c>
      <c r="AZ158" s="73"/>
      <c r="BA158" s="73"/>
      <c r="BB158" s="73"/>
      <c r="BC158" s="73"/>
      <c r="BD158" s="82">
        <f t="shared" si="18"/>
        <v>0</v>
      </c>
      <c r="BE158" s="82"/>
      <c r="BF158" s="82"/>
      <c r="BG158" s="82"/>
      <c r="BH158" s="82"/>
    </row>
    <row r="159" spans="1:79" s="25" customFormat="1" ht="32" hidden="1" customHeight="1" x14ac:dyDescent="0.25">
      <c r="A159" s="70">
        <v>4</v>
      </c>
      <c r="B159" s="71"/>
      <c r="C159" s="71"/>
      <c r="D159" s="67" t="s">
        <v>230</v>
      </c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9"/>
      <c r="U159" s="52">
        <v>0</v>
      </c>
      <c r="V159" s="53"/>
      <c r="W159" s="53"/>
      <c r="X159" s="53"/>
      <c r="Y159" s="54"/>
      <c r="Z159" s="52">
        <v>0</v>
      </c>
      <c r="AA159" s="53"/>
      <c r="AB159" s="53"/>
      <c r="AC159" s="53"/>
      <c r="AD159" s="54"/>
      <c r="AE159" s="73">
        <v>0</v>
      </c>
      <c r="AF159" s="73"/>
      <c r="AG159" s="73"/>
      <c r="AH159" s="73"/>
      <c r="AI159" s="73"/>
      <c r="AJ159" s="82">
        <f t="shared" si="17"/>
        <v>0</v>
      </c>
      <c r="AK159" s="82"/>
      <c r="AL159" s="82"/>
      <c r="AM159" s="82"/>
      <c r="AN159" s="82"/>
      <c r="AO159" s="73">
        <v>0</v>
      </c>
      <c r="AP159" s="73"/>
      <c r="AQ159" s="73"/>
      <c r="AR159" s="73"/>
      <c r="AS159" s="73"/>
      <c r="AT159" s="82">
        <v>0</v>
      </c>
      <c r="AU159" s="82"/>
      <c r="AV159" s="82"/>
      <c r="AW159" s="82"/>
      <c r="AX159" s="82"/>
      <c r="AY159" s="73">
        <v>0</v>
      </c>
      <c r="AZ159" s="73"/>
      <c r="BA159" s="73"/>
      <c r="BB159" s="73"/>
      <c r="BC159" s="73"/>
      <c r="BD159" s="82">
        <f t="shared" si="18"/>
        <v>0</v>
      </c>
      <c r="BE159" s="82"/>
      <c r="BF159" s="82"/>
      <c r="BG159" s="82"/>
      <c r="BH159" s="82"/>
    </row>
    <row r="160" spans="1:79" s="25" customFormat="1" ht="45" hidden="1" customHeight="1" x14ac:dyDescent="0.25">
      <c r="A160" s="70">
        <v>5</v>
      </c>
      <c r="B160" s="71"/>
      <c r="C160" s="71"/>
      <c r="D160" s="67" t="s">
        <v>231</v>
      </c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9"/>
      <c r="U160" s="52">
        <v>0</v>
      </c>
      <c r="V160" s="53"/>
      <c r="W160" s="53"/>
      <c r="X160" s="53"/>
      <c r="Y160" s="54"/>
      <c r="Z160" s="52">
        <v>0</v>
      </c>
      <c r="AA160" s="53"/>
      <c r="AB160" s="53"/>
      <c r="AC160" s="53"/>
      <c r="AD160" s="54"/>
      <c r="AE160" s="73">
        <v>0</v>
      </c>
      <c r="AF160" s="73"/>
      <c r="AG160" s="73"/>
      <c r="AH160" s="73"/>
      <c r="AI160" s="73"/>
      <c r="AJ160" s="82">
        <f t="shared" si="17"/>
        <v>0</v>
      </c>
      <c r="AK160" s="82"/>
      <c r="AL160" s="82"/>
      <c r="AM160" s="82"/>
      <c r="AN160" s="82"/>
      <c r="AO160" s="73">
        <v>0</v>
      </c>
      <c r="AP160" s="73"/>
      <c r="AQ160" s="73"/>
      <c r="AR160" s="73"/>
      <c r="AS160" s="73"/>
      <c r="AT160" s="82">
        <v>0</v>
      </c>
      <c r="AU160" s="82"/>
      <c r="AV160" s="82"/>
      <c r="AW160" s="82"/>
      <c r="AX160" s="82"/>
      <c r="AY160" s="73">
        <v>0</v>
      </c>
      <c r="AZ160" s="73"/>
      <c r="BA160" s="73"/>
      <c r="BB160" s="73"/>
      <c r="BC160" s="73"/>
      <c r="BD160" s="82">
        <f t="shared" si="18"/>
        <v>0</v>
      </c>
      <c r="BE160" s="82"/>
      <c r="BF160" s="82"/>
      <c r="BG160" s="82"/>
      <c r="BH160" s="82"/>
    </row>
    <row r="161" spans="1:64" s="25" customFormat="1" ht="32" hidden="1" customHeight="1" x14ac:dyDescent="0.25">
      <c r="A161" s="70">
        <v>6</v>
      </c>
      <c r="B161" s="71"/>
      <c r="C161" s="71"/>
      <c r="D161" s="67" t="s">
        <v>232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9"/>
      <c r="U161" s="52">
        <v>0</v>
      </c>
      <c r="V161" s="53"/>
      <c r="W161" s="53"/>
      <c r="X161" s="53"/>
      <c r="Y161" s="54"/>
      <c r="Z161" s="52">
        <v>0</v>
      </c>
      <c r="AA161" s="53"/>
      <c r="AB161" s="53"/>
      <c r="AC161" s="53"/>
      <c r="AD161" s="54"/>
      <c r="AE161" s="73">
        <v>0</v>
      </c>
      <c r="AF161" s="73"/>
      <c r="AG161" s="73"/>
      <c r="AH161" s="73"/>
      <c r="AI161" s="73"/>
      <c r="AJ161" s="82">
        <f t="shared" si="17"/>
        <v>0</v>
      </c>
      <c r="AK161" s="82"/>
      <c r="AL161" s="82"/>
      <c r="AM161" s="82"/>
      <c r="AN161" s="82"/>
      <c r="AO161" s="73">
        <v>0</v>
      </c>
      <c r="AP161" s="73"/>
      <c r="AQ161" s="73"/>
      <c r="AR161" s="73"/>
      <c r="AS161" s="73"/>
      <c r="AT161" s="82">
        <v>0</v>
      </c>
      <c r="AU161" s="82"/>
      <c r="AV161" s="82"/>
      <c r="AW161" s="82"/>
      <c r="AX161" s="82"/>
      <c r="AY161" s="73">
        <v>0</v>
      </c>
      <c r="AZ161" s="73"/>
      <c r="BA161" s="73"/>
      <c r="BB161" s="73"/>
      <c r="BC161" s="73"/>
      <c r="BD161" s="82">
        <f t="shared" si="18"/>
        <v>0</v>
      </c>
      <c r="BE161" s="82"/>
      <c r="BF161" s="82"/>
      <c r="BG161" s="82"/>
      <c r="BH161" s="82"/>
    </row>
    <row r="162" spans="1:64" s="25" customFormat="1" ht="56.5" hidden="1" customHeight="1" x14ac:dyDescent="0.25">
      <c r="A162" s="70">
        <v>7</v>
      </c>
      <c r="B162" s="71"/>
      <c r="C162" s="71"/>
      <c r="D162" s="67" t="s">
        <v>233</v>
      </c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9"/>
      <c r="U162" s="52">
        <v>0</v>
      </c>
      <c r="V162" s="53"/>
      <c r="W162" s="53"/>
      <c r="X162" s="53"/>
      <c r="Y162" s="54"/>
      <c r="Z162" s="52">
        <v>0</v>
      </c>
      <c r="AA162" s="53"/>
      <c r="AB162" s="53"/>
      <c r="AC162" s="53"/>
      <c r="AD162" s="54"/>
      <c r="AE162" s="73">
        <v>0</v>
      </c>
      <c r="AF162" s="73"/>
      <c r="AG162" s="73"/>
      <c r="AH162" s="73"/>
      <c r="AI162" s="73"/>
      <c r="AJ162" s="82">
        <f t="shared" si="17"/>
        <v>0</v>
      </c>
      <c r="AK162" s="82"/>
      <c r="AL162" s="82"/>
      <c r="AM162" s="82"/>
      <c r="AN162" s="82"/>
      <c r="AO162" s="73">
        <v>0</v>
      </c>
      <c r="AP162" s="73"/>
      <c r="AQ162" s="73"/>
      <c r="AR162" s="73"/>
      <c r="AS162" s="73"/>
      <c r="AT162" s="82">
        <v>0</v>
      </c>
      <c r="AU162" s="82"/>
      <c r="AV162" s="82"/>
      <c r="AW162" s="82"/>
      <c r="AX162" s="82"/>
      <c r="AY162" s="73">
        <v>0</v>
      </c>
      <c r="AZ162" s="73"/>
      <c r="BA162" s="73"/>
      <c r="BB162" s="73"/>
      <c r="BC162" s="73"/>
      <c r="BD162" s="82">
        <f t="shared" si="18"/>
        <v>0</v>
      </c>
      <c r="BE162" s="82"/>
      <c r="BF162" s="82"/>
      <c r="BG162" s="82"/>
      <c r="BH162" s="82"/>
    </row>
    <row r="163" spans="1:64" s="25" customFormat="1" ht="35.5" hidden="1" customHeight="1" x14ac:dyDescent="0.25">
      <c r="A163" s="70">
        <v>8</v>
      </c>
      <c r="B163" s="71"/>
      <c r="C163" s="71"/>
      <c r="D163" s="67" t="s">
        <v>234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9"/>
      <c r="U163" s="52">
        <v>0</v>
      </c>
      <c r="V163" s="53"/>
      <c r="W163" s="53"/>
      <c r="X163" s="53"/>
      <c r="Y163" s="54"/>
      <c r="Z163" s="52">
        <v>0</v>
      </c>
      <c r="AA163" s="53"/>
      <c r="AB163" s="53"/>
      <c r="AC163" s="53"/>
      <c r="AD163" s="54"/>
      <c r="AE163" s="73">
        <v>0</v>
      </c>
      <c r="AF163" s="73"/>
      <c r="AG163" s="73"/>
      <c r="AH163" s="73"/>
      <c r="AI163" s="73"/>
      <c r="AJ163" s="82">
        <f t="shared" si="17"/>
        <v>0</v>
      </c>
      <c r="AK163" s="82"/>
      <c r="AL163" s="82"/>
      <c r="AM163" s="82"/>
      <c r="AN163" s="82"/>
      <c r="AO163" s="73">
        <v>0</v>
      </c>
      <c r="AP163" s="73"/>
      <c r="AQ163" s="73"/>
      <c r="AR163" s="73"/>
      <c r="AS163" s="73"/>
      <c r="AT163" s="82">
        <v>0</v>
      </c>
      <c r="AU163" s="82"/>
      <c r="AV163" s="82"/>
      <c r="AW163" s="82"/>
      <c r="AX163" s="82"/>
      <c r="AY163" s="73">
        <v>0</v>
      </c>
      <c r="AZ163" s="73"/>
      <c r="BA163" s="73"/>
      <c r="BB163" s="73"/>
      <c r="BC163" s="73"/>
      <c r="BD163" s="82">
        <f t="shared" si="18"/>
        <v>0</v>
      </c>
      <c r="BE163" s="82"/>
      <c r="BF163" s="82"/>
      <c r="BG163" s="82"/>
      <c r="BH163" s="82"/>
    </row>
    <row r="164" spans="1:64" s="25" customFormat="1" ht="43.5" customHeight="1" x14ac:dyDescent="0.25">
      <c r="A164" s="70">
        <v>9</v>
      </c>
      <c r="B164" s="71"/>
      <c r="C164" s="71"/>
      <c r="D164" s="67" t="s">
        <v>235</v>
      </c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9"/>
      <c r="U164" s="52">
        <f>X56</f>
        <v>65166348</v>
      </c>
      <c r="V164" s="53"/>
      <c r="W164" s="53"/>
      <c r="X164" s="53"/>
      <c r="Y164" s="54"/>
      <c r="Z164" s="52">
        <f>AC56</f>
        <v>1497556</v>
      </c>
      <c r="AA164" s="53"/>
      <c r="AB164" s="53"/>
      <c r="AC164" s="53"/>
      <c r="AD164" s="54"/>
      <c r="AE164" s="73">
        <v>0</v>
      </c>
      <c r="AF164" s="73"/>
      <c r="AG164" s="73"/>
      <c r="AH164" s="73"/>
      <c r="AI164" s="73"/>
      <c r="AJ164" s="82">
        <f t="shared" si="17"/>
        <v>66663904</v>
      </c>
      <c r="AK164" s="82"/>
      <c r="AL164" s="82"/>
      <c r="AM164" s="82"/>
      <c r="AN164" s="82"/>
      <c r="AO164" s="73">
        <f>AR56</f>
        <v>65471167</v>
      </c>
      <c r="AP164" s="73"/>
      <c r="AQ164" s="73"/>
      <c r="AR164" s="73"/>
      <c r="AS164" s="73"/>
      <c r="AT164" s="73">
        <f>AW56</f>
        <v>1497556</v>
      </c>
      <c r="AU164" s="82"/>
      <c r="AV164" s="82"/>
      <c r="AW164" s="82"/>
      <c r="AX164" s="82"/>
      <c r="AY164" s="73">
        <v>0</v>
      </c>
      <c r="AZ164" s="73"/>
      <c r="BA164" s="73"/>
      <c r="BB164" s="73"/>
      <c r="BC164" s="73"/>
      <c r="BD164" s="82">
        <f t="shared" si="18"/>
        <v>66968723</v>
      </c>
      <c r="BE164" s="82"/>
      <c r="BF164" s="82"/>
      <c r="BG164" s="82"/>
      <c r="BH164" s="82"/>
    </row>
    <row r="165" spans="1:64" s="25" customFormat="1" ht="21.5" hidden="1" customHeight="1" x14ac:dyDescent="0.25">
      <c r="A165" s="70">
        <v>10</v>
      </c>
      <c r="B165" s="71"/>
      <c r="C165" s="71"/>
      <c r="D165" s="67" t="s">
        <v>236</v>
      </c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9"/>
      <c r="U165" s="52"/>
      <c r="V165" s="53"/>
      <c r="W165" s="53"/>
      <c r="X165" s="53"/>
      <c r="Y165" s="54"/>
      <c r="Z165" s="52">
        <v>0</v>
      </c>
      <c r="AA165" s="53"/>
      <c r="AB165" s="53"/>
      <c r="AC165" s="53"/>
      <c r="AD165" s="54"/>
      <c r="AE165" s="73">
        <v>0</v>
      </c>
      <c r="AF165" s="73"/>
      <c r="AG165" s="73"/>
      <c r="AH165" s="73"/>
      <c r="AI165" s="73"/>
      <c r="AJ165" s="82">
        <f t="shared" si="17"/>
        <v>0</v>
      </c>
      <c r="AK165" s="82"/>
      <c r="AL165" s="82"/>
      <c r="AM165" s="82"/>
      <c r="AN165" s="82"/>
      <c r="AO165" s="73"/>
      <c r="AP165" s="73"/>
      <c r="AQ165" s="73"/>
      <c r="AR165" s="73"/>
      <c r="AS165" s="73"/>
      <c r="AT165" s="82">
        <v>0</v>
      </c>
      <c r="AU165" s="82"/>
      <c r="AV165" s="82"/>
      <c r="AW165" s="82"/>
      <c r="AX165" s="82"/>
      <c r="AY165" s="73">
        <v>0</v>
      </c>
      <c r="AZ165" s="73"/>
      <c r="BA165" s="73"/>
      <c r="BB165" s="73"/>
      <c r="BC165" s="73"/>
      <c r="BD165" s="82">
        <f t="shared" si="18"/>
        <v>0</v>
      </c>
      <c r="BE165" s="82"/>
      <c r="BF165" s="82"/>
      <c r="BG165" s="82"/>
      <c r="BH165" s="82"/>
    </row>
    <row r="166" spans="1:64" s="25" customFormat="1" ht="47.5" hidden="1" customHeight="1" x14ac:dyDescent="0.25">
      <c r="A166" s="70">
        <v>11</v>
      </c>
      <c r="B166" s="71"/>
      <c r="C166" s="71"/>
      <c r="D166" s="67" t="s">
        <v>237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9"/>
      <c r="U166" s="52"/>
      <c r="V166" s="53"/>
      <c r="W166" s="53"/>
      <c r="X166" s="53"/>
      <c r="Y166" s="54"/>
      <c r="Z166" s="52">
        <v>0</v>
      </c>
      <c r="AA166" s="53"/>
      <c r="AB166" s="53"/>
      <c r="AC166" s="53"/>
      <c r="AD166" s="54"/>
      <c r="AE166" s="73">
        <v>0</v>
      </c>
      <c r="AF166" s="73"/>
      <c r="AG166" s="73"/>
      <c r="AH166" s="73"/>
      <c r="AI166" s="73"/>
      <c r="AJ166" s="82">
        <f t="shared" si="17"/>
        <v>0</v>
      </c>
      <c r="AK166" s="82"/>
      <c r="AL166" s="82"/>
      <c r="AM166" s="82"/>
      <c r="AN166" s="82"/>
      <c r="AO166" s="73"/>
      <c r="AP166" s="73"/>
      <c r="AQ166" s="73"/>
      <c r="AR166" s="73"/>
      <c r="AS166" s="73"/>
      <c r="AT166" s="82">
        <v>0</v>
      </c>
      <c r="AU166" s="82"/>
      <c r="AV166" s="82"/>
      <c r="AW166" s="82"/>
      <c r="AX166" s="82"/>
      <c r="AY166" s="73">
        <v>0</v>
      </c>
      <c r="AZ166" s="73"/>
      <c r="BA166" s="73"/>
      <c r="BB166" s="73"/>
      <c r="BC166" s="73"/>
      <c r="BD166" s="82">
        <f t="shared" si="18"/>
        <v>0</v>
      </c>
      <c r="BE166" s="82"/>
      <c r="BF166" s="82"/>
      <c r="BG166" s="82"/>
      <c r="BH166" s="82"/>
    </row>
    <row r="167" spans="1:64" s="25" customFormat="1" ht="49" hidden="1" customHeight="1" x14ac:dyDescent="0.25">
      <c r="A167" s="70">
        <v>12</v>
      </c>
      <c r="B167" s="71"/>
      <c r="C167" s="71"/>
      <c r="D167" s="67" t="s">
        <v>238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9"/>
      <c r="U167" s="52"/>
      <c r="V167" s="53"/>
      <c r="W167" s="53"/>
      <c r="X167" s="53"/>
      <c r="Y167" s="54"/>
      <c r="Z167" s="52">
        <v>0</v>
      </c>
      <c r="AA167" s="53"/>
      <c r="AB167" s="53"/>
      <c r="AC167" s="53"/>
      <c r="AD167" s="54"/>
      <c r="AE167" s="73">
        <v>0</v>
      </c>
      <c r="AF167" s="73"/>
      <c r="AG167" s="73"/>
      <c r="AH167" s="73"/>
      <c r="AI167" s="73"/>
      <c r="AJ167" s="82">
        <f t="shared" si="17"/>
        <v>0</v>
      </c>
      <c r="AK167" s="82"/>
      <c r="AL167" s="82"/>
      <c r="AM167" s="82"/>
      <c r="AN167" s="82"/>
      <c r="AO167" s="73"/>
      <c r="AP167" s="73"/>
      <c r="AQ167" s="73"/>
      <c r="AR167" s="73"/>
      <c r="AS167" s="73"/>
      <c r="AT167" s="82">
        <v>0</v>
      </c>
      <c r="AU167" s="82"/>
      <c r="AV167" s="82"/>
      <c r="AW167" s="82"/>
      <c r="AX167" s="82"/>
      <c r="AY167" s="73">
        <v>0</v>
      </c>
      <c r="AZ167" s="73"/>
      <c r="BA167" s="73"/>
      <c r="BB167" s="73"/>
      <c r="BC167" s="73"/>
      <c r="BD167" s="82">
        <f t="shared" si="18"/>
        <v>0</v>
      </c>
      <c r="BE167" s="82"/>
      <c r="BF167" s="82"/>
      <c r="BG167" s="82"/>
      <c r="BH167" s="82"/>
    </row>
    <row r="168" spans="1:64" s="25" customFormat="1" ht="75" hidden="1" customHeight="1" x14ac:dyDescent="0.25">
      <c r="A168" s="70">
        <v>13</v>
      </c>
      <c r="B168" s="71"/>
      <c r="C168" s="71"/>
      <c r="D168" s="67" t="s">
        <v>239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9"/>
      <c r="U168" s="52"/>
      <c r="V168" s="53"/>
      <c r="W168" s="53"/>
      <c r="X168" s="53"/>
      <c r="Y168" s="54"/>
      <c r="Z168" s="52">
        <v>0</v>
      </c>
      <c r="AA168" s="53"/>
      <c r="AB168" s="53"/>
      <c r="AC168" s="53"/>
      <c r="AD168" s="54"/>
      <c r="AE168" s="73">
        <v>0</v>
      </c>
      <c r="AF168" s="73"/>
      <c r="AG168" s="73"/>
      <c r="AH168" s="73"/>
      <c r="AI168" s="73"/>
      <c r="AJ168" s="82">
        <f t="shared" si="17"/>
        <v>0</v>
      </c>
      <c r="AK168" s="82"/>
      <c r="AL168" s="82"/>
      <c r="AM168" s="82"/>
      <c r="AN168" s="82"/>
      <c r="AO168" s="73"/>
      <c r="AP168" s="73"/>
      <c r="AQ168" s="73"/>
      <c r="AR168" s="73"/>
      <c r="AS168" s="73"/>
      <c r="AT168" s="82">
        <v>0</v>
      </c>
      <c r="AU168" s="82"/>
      <c r="AV168" s="82"/>
      <c r="AW168" s="82"/>
      <c r="AX168" s="82"/>
      <c r="AY168" s="73">
        <v>0</v>
      </c>
      <c r="AZ168" s="73"/>
      <c r="BA168" s="73"/>
      <c r="BB168" s="73"/>
      <c r="BC168" s="73"/>
      <c r="BD168" s="82">
        <f t="shared" si="18"/>
        <v>0</v>
      </c>
      <c r="BE168" s="82"/>
      <c r="BF168" s="82"/>
      <c r="BG168" s="82"/>
      <c r="BH168" s="82"/>
    </row>
    <row r="169" spans="1:64" s="25" customFormat="1" ht="76" hidden="1" customHeight="1" x14ac:dyDescent="0.25">
      <c r="A169" s="70">
        <v>14</v>
      </c>
      <c r="B169" s="71"/>
      <c r="C169" s="71"/>
      <c r="D169" s="67" t="s">
        <v>240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9"/>
      <c r="U169" s="52"/>
      <c r="V169" s="53"/>
      <c r="W169" s="53"/>
      <c r="X169" s="53"/>
      <c r="Y169" s="54"/>
      <c r="Z169" s="52">
        <v>0</v>
      </c>
      <c r="AA169" s="53"/>
      <c r="AB169" s="53"/>
      <c r="AC169" s="53"/>
      <c r="AD169" s="54"/>
      <c r="AE169" s="73">
        <v>0</v>
      </c>
      <c r="AF169" s="73"/>
      <c r="AG169" s="73"/>
      <c r="AH169" s="73"/>
      <c r="AI169" s="73"/>
      <c r="AJ169" s="82">
        <f t="shared" si="17"/>
        <v>0</v>
      </c>
      <c r="AK169" s="82"/>
      <c r="AL169" s="82"/>
      <c r="AM169" s="82"/>
      <c r="AN169" s="82"/>
      <c r="AO169" s="73"/>
      <c r="AP169" s="73"/>
      <c r="AQ169" s="73"/>
      <c r="AR169" s="73"/>
      <c r="AS169" s="73"/>
      <c r="AT169" s="82">
        <v>0</v>
      </c>
      <c r="AU169" s="82"/>
      <c r="AV169" s="82"/>
      <c r="AW169" s="82"/>
      <c r="AX169" s="82"/>
      <c r="AY169" s="73">
        <v>0</v>
      </c>
      <c r="AZ169" s="73"/>
      <c r="BA169" s="73"/>
      <c r="BB169" s="73"/>
      <c r="BC169" s="73"/>
      <c r="BD169" s="82">
        <f t="shared" si="18"/>
        <v>0</v>
      </c>
      <c r="BE169" s="82"/>
      <c r="BF169" s="82"/>
      <c r="BG169" s="82"/>
      <c r="BH169" s="82"/>
    </row>
    <row r="170" spans="1:64" s="25" customFormat="1" ht="72.5" hidden="1" customHeight="1" x14ac:dyDescent="0.25">
      <c r="A170" s="70">
        <v>15</v>
      </c>
      <c r="B170" s="71"/>
      <c r="C170" s="71"/>
      <c r="D170" s="67" t="s">
        <v>241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9"/>
      <c r="U170" s="52"/>
      <c r="V170" s="53"/>
      <c r="W170" s="53"/>
      <c r="X170" s="53"/>
      <c r="Y170" s="54"/>
      <c r="Z170" s="52">
        <v>0</v>
      </c>
      <c r="AA170" s="53"/>
      <c r="AB170" s="53"/>
      <c r="AC170" s="53"/>
      <c r="AD170" s="54"/>
      <c r="AE170" s="73">
        <v>0</v>
      </c>
      <c r="AF170" s="73"/>
      <c r="AG170" s="73"/>
      <c r="AH170" s="73"/>
      <c r="AI170" s="73"/>
      <c r="AJ170" s="82">
        <f t="shared" si="17"/>
        <v>0</v>
      </c>
      <c r="AK170" s="82"/>
      <c r="AL170" s="82"/>
      <c r="AM170" s="82"/>
      <c r="AN170" s="82"/>
      <c r="AO170" s="73"/>
      <c r="AP170" s="73"/>
      <c r="AQ170" s="73"/>
      <c r="AR170" s="73"/>
      <c r="AS170" s="73"/>
      <c r="AT170" s="82">
        <v>0</v>
      </c>
      <c r="AU170" s="82"/>
      <c r="AV170" s="82"/>
      <c r="AW170" s="82"/>
      <c r="AX170" s="82"/>
      <c r="AY170" s="73">
        <v>0</v>
      </c>
      <c r="AZ170" s="73"/>
      <c r="BA170" s="73"/>
      <c r="BB170" s="73"/>
      <c r="BC170" s="73"/>
      <c r="BD170" s="82">
        <f t="shared" si="18"/>
        <v>0</v>
      </c>
      <c r="BE170" s="82"/>
      <c r="BF170" s="82"/>
      <c r="BG170" s="82"/>
      <c r="BH170" s="82"/>
    </row>
    <row r="171" spans="1:64" s="25" customFormat="1" ht="23" hidden="1" customHeight="1" x14ac:dyDescent="0.25">
      <c r="A171" s="70">
        <v>16</v>
      </c>
      <c r="B171" s="71"/>
      <c r="C171" s="71"/>
      <c r="D171" s="67" t="s">
        <v>190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9"/>
      <c r="U171" s="52"/>
      <c r="V171" s="53"/>
      <c r="W171" s="53"/>
      <c r="X171" s="53"/>
      <c r="Y171" s="54"/>
      <c r="Z171" s="52" t="b">
        <f>Z172=Z164</f>
        <v>1</v>
      </c>
      <c r="AA171" s="53"/>
      <c r="AB171" s="53"/>
      <c r="AC171" s="53"/>
      <c r="AD171" s="54"/>
      <c r="AE171" s="73">
        <v>0</v>
      </c>
      <c r="AF171" s="73"/>
      <c r="AG171" s="73"/>
      <c r="AH171" s="73"/>
      <c r="AI171" s="73"/>
      <c r="AJ171" s="82">
        <f t="shared" si="17"/>
        <v>0</v>
      </c>
      <c r="AK171" s="82"/>
      <c r="AL171" s="82"/>
      <c r="AM171" s="82"/>
      <c r="AN171" s="82"/>
      <c r="AO171" s="73"/>
      <c r="AP171" s="73"/>
      <c r="AQ171" s="73"/>
      <c r="AR171" s="73"/>
      <c r="AS171" s="73"/>
      <c r="AT171" s="82">
        <v>0</v>
      </c>
      <c r="AU171" s="82"/>
      <c r="AV171" s="82"/>
      <c r="AW171" s="82"/>
      <c r="AX171" s="82"/>
      <c r="AY171" s="73">
        <v>0</v>
      </c>
      <c r="AZ171" s="73"/>
      <c r="BA171" s="73"/>
      <c r="BB171" s="73"/>
      <c r="BC171" s="73"/>
      <c r="BD171" s="82">
        <f t="shared" si="18"/>
        <v>0</v>
      </c>
      <c r="BE171" s="82"/>
      <c r="BF171" s="82"/>
      <c r="BG171" s="82"/>
      <c r="BH171" s="82"/>
    </row>
    <row r="172" spans="1:64" s="6" customFormat="1" ht="17.5" customHeight="1" x14ac:dyDescent="0.25">
      <c r="A172" s="117"/>
      <c r="B172" s="105"/>
      <c r="C172" s="105"/>
      <c r="D172" s="84" t="s">
        <v>145</v>
      </c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6"/>
      <c r="U172" s="141">
        <f>U164</f>
        <v>65166348</v>
      </c>
      <c r="V172" s="142"/>
      <c r="W172" s="142"/>
      <c r="X172" s="142"/>
      <c r="Y172" s="143"/>
      <c r="Z172" s="141">
        <f>Z164</f>
        <v>1497556</v>
      </c>
      <c r="AA172" s="142"/>
      <c r="AB172" s="142"/>
      <c r="AC172" s="142"/>
      <c r="AD172" s="143"/>
      <c r="AE172" s="87">
        <v>0</v>
      </c>
      <c r="AF172" s="87"/>
      <c r="AG172" s="87"/>
      <c r="AH172" s="87"/>
      <c r="AI172" s="87"/>
      <c r="AJ172" s="87">
        <f t="shared" si="17"/>
        <v>66663904</v>
      </c>
      <c r="AK172" s="87"/>
      <c r="AL172" s="87"/>
      <c r="AM172" s="87"/>
      <c r="AN172" s="87"/>
      <c r="AO172" s="87">
        <f>AO164</f>
        <v>65471167</v>
      </c>
      <c r="AP172" s="87"/>
      <c r="AQ172" s="87"/>
      <c r="AR172" s="87"/>
      <c r="AS172" s="87"/>
      <c r="AT172" s="87">
        <f>AT164</f>
        <v>1497556</v>
      </c>
      <c r="AU172" s="87"/>
      <c r="AV172" s="87"/>
      <c r="AW172" s="87"/>
      <c r="AX172" s="87"/>
      <c r="AY172" s="87">
        <v>0</v>
      </c>
      <c r="AZ172" s="87"/>
      <c r="BA172" s="87"/>
      <c r="BB172" s="87"/>
      <c r="BC172" s="87"/>
      <c r="BD172" s="87">
        <f t="shared" si="18"/>
        <v>66968723</v>
      </c>
      <c r="BE172" s="87"/>
      <c r="BF172" s="87"/>
      <c r="BG172" s="87"/>
      <c r="BH172" s="87"/>
    </row>
    <row r="173" spans="1:64" s="5" customFormat="1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</row>
    <row r="174" spans="1:64" hidden="1" x14ac:dyDescent="0.25"/>
    <row r="175" spans="1:64" ht="17.5" customHeight="1" x14ac:dyDescent="0.25">
      <c r="A175" s="102" t="s">
        <v>150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</row>
    <row r="176" spans="1:64" ht="17" customHeight="1" x14ac:dyDescent="0.25">
      <c r="A176" s="102" t="s">
        <v>317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</row>
    <row r="177" spans="1:81" s="27" customFormat="1" ht="22" customHeight="1" x14ac:dyDescent="0.25">
      <c r="A177" s="193" t="s">
        <v>6</v>
      </c>
      <c r="B177" s="194"/>
      <c r="C177" s="194"/>
      <c r="D177" s="94" t="s">
        <v>9</v>
      </c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 t="s">
        <v>8</v>
      </c>
      <c r="R177" s="94"/>
      <c r="S177" s="94"/>
      <c r="T177" s="94"/>
      <c r="U177" s="94"/>
      <c r="V177" s="94" t="s">
        <v>7</v>
      </c>
      <c r="W177" s="94"/>
      <c r="X177" s="94"/>
      <c r="Y177" s="94"/>
      <c r="Z177" s="94"/>
      <c r="AA177" s="94"/>
      <c r="AB177" s="94"/>
      <c r="AC177" s="94"/>
      <c r="AD177" s="94"/>
      <c r="AE177" s="94"/>
      <c r="AF177" s="108" t="s">
        <v>306</v>
      </c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6"/>
      <c r="AU177" s="108" t="s">
        <v>307</v>
      </c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6"/>
      <c r="BJ177" s="108" t="s">
        <v>308</v>
      </c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6"/>
    </row>
    <row r="178" spans="1:81" s="27" customFormat="1" ht="22" customHeight="1" x14ac:dyDescent="0.25">
      <c r="A178" s="196"/>
      <c r="B178" s="197"/>
      <c r="C178" s="197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 t="s">
        <v>4</v>
      </c>
      <c r="AG178" s="94"/>
      <c r="AH178" s="94"/>
      <c r="AI178" s="94"/>
      <c r="AJ178" s="94"/>
      <c r="AK178" s="94" t="s">
        <v>3</v>
      </c>
      <c r="AL178" s="94"/>
      <c r="AM178" s="94"/>
      <c r="AN178" s="94"/>
      <c r="AO178" s="94"/>
      <c r="AP178" s="94" t="s">
        <v>121</v>
      </c>
      <c r="AQ178" s="94"/>
      <c r="AR178" s="94"/>
      <c r="AS178" s="94"/>
      <c r="AT178" s="94"/>
      <c r="AU178" s="94" t="s">
        <v>4</v>
      </c>
      <c r="AV178" s="94"/>
      <c r="AW178" s="94"/>
      <c r="AX178" s="94"/>
      <c r="AY178" s="94"/>
      <c r="AZ178" s="94" t="s">
        <v>3</v>
      </c>
      <c r="BA178" s="94"/>
      <c r="BB178" s="94"/>
      <c r="BC178" s="94"/>
      <c r="BD178" s="94"/>
      <c r="BE178" s="94" t="s">
        <v>88</v>
      </c>
      <c r="BF178" s="94"/>
      <c r="BG178" s="94"/>
      <c r="BH178" s="94"/>
      <c r="BI178" s="94"/>
      <c r="BJ178" s="94" t="s">
        <v>4</v>
      </c>
      <c r="BK178" s="94"/>
      <c r="BL178" s="94"/>
      <c r="BM178" s="94"/>
      <c r="BN178" s="94"/>
      <c r="BO178" s="94" t="s">
        <v>3</v>
      </c>
      <c r="BP178" s="94"/>
      <c r="BQ178" s="94"/>
      <c r="BR178" s="94"/>
      <c r="BS178" s="94"/>
      <c r="BT178" s="94" t="s">
        <v>95</v>
      </c>
      <c r="BU178" s="94"/>
      <c r="BV178" s="94"/>
      <c r="BW178" s="94"/>
      <c r="BX178" s="94"/>
    </row>
    <row r="179" spans="1:81" s="29" customFormat="1" ht="15" customHeight="1" x14ac:dyDescent="0.2">
      <c r="A179" s="108">
        <v>1</v>
      </c>
      <c r="B179" s="115"/>
      <c r="C179" s="115"/>
      <c r="D179" s="94">
        <v>2</v>
      </c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>
        <v>3</v>
      </c>
      <c r="R179" s="94"/>
      <c r="S179" s="94"/>
      <c r="T179" s="94"/>
      <c r="U179" s="94"/>
      <c r="V179" s="94">
        <v>4</v>
      </c>
      <c r="W179" s="94"/>
      <c r="X179" s="94"/>
      <c r="Y179" s="94"/>
      <c r="Z179" s="94"/>
      <c r="AA179" s="94"/>
      <c r="AB179" s="94"/>
      <c r="AC179" s="94"/>
      <c r="AD179" s="94"/>
      <c r="AE179" s="94"/>
      <c r="AF179" s="94">
        <v>5</v>
      </c>
      <c r="AG179" s="94"/>
      <c r="AH179" s="94"/>
      <c r="AI179" s="94"/>
      <c r="AJ179" s="94"/>
      <c r="AK179" s="94">
        <v>6</v>
      </c>
      <c r="AL179" s="94"/>
      <c r="AM179" s="94"/>
      <c r="AN179" s="94"/>
      <c r="AO179" s="94"/>
      <c r="AP179" s="94">
        <v>7</v>
      </c>
      <c r="AQ179" s="94"/>
      <c r="AR179" s="94"/>
      <c r="AS179" s="94"/>
      <c r="AT179" s="94"/>
      <c r="AU179" s="94">
        <v>8</v>
      </c>
      <c r="AV179" s="94"/>
      <c r="AW179" s="94"/>
      <c r="AX179" s="94"/>
      <c r="AY179" s="94"/>
      <c r="AZ179" s="94">
        <v>9</v>
      </c>
      <c r="BA179" s="94"/>
      <c r="BB179" s="94"/>
      <c r="BC179" s="94"/>
      <c r="BD179" s="94"/>
      <c r="BE179" s="94">
        <v>10</v>
      </c>
      <c r="BF179" s="94"/>
      <c r="BG179" s="94"/>
      <c r="BH179" s="94"/>
      <c r="BI179" s="94"/>
      <c r="BJ179" s="94">
        <v>11</v>
      </c>
      <c r="BK179" s="94"/>
      <c r="BL179" s="94"/>
      <c r="BM179" s="94"/>
      <c r="BN179" s="94"/>
      <c r="BO179" s="94">
        <v>12</v>
      </c>
      <c r="BP179" s="94"/>
      <c r="BQ179" s="94"/>
      <c r="BR179" s="94"/>
      <c r="BS179" s="94"/>
      <c r="BT179" s="94">
        <v>13</v>
      </c>
      <c r="BU179" s="94"/>
      <c r="BV179" s="94"/>
      <c r="BW179" s="94"/>
      <c r="BX179" s="94"/>
    </row>
    <row r="180" spans="1:81" ht="10.5" hidden="1" customHeight="1" x14ac:dyDescent="0.25">
      <c r="A180" s="147" t="s">
        <v>152</v>
      </c>
      <c r="B180" s="148"/>
      <c r="C180" s="148"/>
      <c r="D180" s="201" t="s">
        <v>55</v>
      </c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 t="s">
        <v>68</v>
      </c>
      <c r="R180" s="201"/>
      <c r="S180" s="201"/>
      <c r="T180" s="201"/>
      <c r="U180" s="201"/>
      <c r="V180" s="201" t="s">
        <v>69</v>
      </c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199" t="s">
        <v>109</v>
      </c>
      <c r="AG180" s="199"/>
      <c r="AH180" s="199"/>
      <c r="AI180" s="199"/>
      <c r="AJ180" s="199"/>
      <c r="AK180" s="200" t="s">
        <v>110</v>
      </c>
      <c r="AL180" s="200"/>
      <c r="AM180" s="200"/>
      <c r="AN180" s="200"/>
      <c r="AO180" s="200"/>
      <c r="AP180" s="145" t="s">
        <v>192</v>
      </c>
      <c r="AQ180" s="145"/>
      <c r="AR180" s="145"/>
      <c r="AS180" s="145"/>
      <c r="AT180" s="145"/>
      <c r="AU180" s="199" t="s">
        <v>111</v>
      </c>
      <c r="AV180" s="199"/>
      <c r="AW180" s="199"/>
      <c r="AX180" s="199"/>
      <c r="AY180" s="199"/>
      <c r="AZ180" s="200" t="s">
        <v>112</v>
      </c>
      <c r="BA180" s="200"/>
      <c r="BB180" s="200"/>
      <c r="BC180" s="200"/>
      <c r="BD180" s="200"/>
      <c r="BE180" s="145" t="s">
        <v>192</v>
      </c>
      <c r="BF180" s="145"/>
      <c r="BG180" s="145"/>
      <c r="BH180" s="145"/>
      <c r="BI180" s="145"/>
      <c r="BJ180" s="202" t="s">
        <v>103</v>
      </c>
      <c r="BK180" s="202"/>
      <c r="BL180" s="202"/>
      <c r="BM180" s="202"/>
      <c r="BN180" s="202"/>
      <c r="BO180" s="203" t="s">
        <v>104</v>
      </c>
      <c r="BP180" s="203"/>
      <c r="BQ180" s="203"/>
      <c r="BR180" s="203"/>
      <c r="BS180" s="203"/>
      <c r="BT180" s="145" t="s">
        <v>192</v>
      </c>
      <c r="BU180" s="145"/>
      <c r="BV180" s="145"/>
      <c r="BW180" s="145"/>
      <c r="BX180" s="145"/>
      <c r="CA180" t="s">
        <v>35</v>
      </c>
    </row>
    <row r="181" spans="1:81" s="6" customFormat="1" ht="15" customHeight="1" x14ac:dyDescent="0.25">
      <c r="A181" s="204">
        <v>0</v>
      </c>
      <c r="B181" s="205"/>
      <c r="C181" s="205"/>
      <c r="D181" s="81" t="s">
        <v>191</v>
      </c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CA181" s="6" t="s">
        <v>36</v>
      </c>
    </row>
    <row r="182" spans="1:81" s="25" customFormat="1" ht="34.5" customHeight="1" x14ac:dyDescent="0.25">
      <c r="A182" s="59">
        <v>1</v>
      </c>
      <c r="B182" s="60"/>
      <c r="C182" s="60"/>
      <c r="D182" s="55" t="s">
        <v>267</v>
      </c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7"/>
      <c r="Q182" s="58" t="s">
        <v>193</v>
      </c>
      <c r="R182" s="58"/>
      <c r="S182" s="58"/>
      <c r="T182" s="58"/>
      <c r="U182" s="58"/>
      <c r="V182" s="59" t="s">
        <v>242</v>
      </c>
      <c r="W182" s="60"/>
      <c r="X182" s="60"/>
      <c r="Y182" s="60"/>
      <c r="Z182" s="60"/>
      <c r="AA182" s="60"/>
      <c r="AB182" s="60"/>
      <c r="AC182" s="60"/>
      <c r="AD182" s="60"/>
      <c r="AE182" s="61"/>
      <c r="AF182" s="140">
        <v>4</v>
      </c>
      <c r="AG182" s="140"/>
      <c r="AH182" s="140"/>
      <c r="AI182" s="140"/>
      <c r="AJ182" s="140"/>
      <c r="AK182" s="140">
        <v>4</v>
      </c>
      <c r="AL182" s="140"/>
      <c r="AM182" s="140"/>
      <c r="AN182" s="140"/>
      <c r="AO182" s="140"/>
      <c r="AP182" s="140">
        <f>AK182</f>
        <v>4</v>
      </c>
      <c r="AQ182" s="140"/>
      <c r="AR182" s="140"/>
      <c r="AS182" s="140"/>
      <c r="AT182" s="140"/>
      <c r="AU182" s="140">
        <v>4</v>
      </c>
      <c r="AV182" s="140"/>
      <c r="AW182" s="140"/>
      <c r="AX182" s="140"/>
      <c r="AY182" s="140"/>
      <c r="AZ182" s="140">
        <v>4</v>
      </c>
      <c r="BA182" s="140"/>
      <c r="BB182" s="140"/>
      <c r="BC182" s="140"/>
      <c r="BD182" s="140"/>
      <c r="BE182" s="140">
        <v>4</v>
      </c>
      <c r="BF182" s="140"/>
      <c r="BG182" s="140"/>
      <c r="BH182" s="140"/>
      <c r="BI182" s="140"/>
      <c r="BJ182" s="140">
        <v>4</v>
      </c>
      <c r="BK182" s="140"/>
      <c r="BL182" s="140"/>
      <c r="BM182" s="140"/>
      <c r="BN182" s="140"/>
      <c r="BO182" s="140">
        <v>4</v>
      </c>
      <c r="BP182" s="140"/>
      <c r="BQ182" s="140"/>
      <c r="BR182" s="140"/>
      <c r="BS182" s="140"/>
      <c r="BT182" s="140">
        <v>4</v>
      </c>
      <c r="BU182" s="140"/>
      <c r="BV182" s="140"/>
      <c r="BW182" s="140"/>
      <c r="BX182" s="140"/>
    </row>
    <row r="183" spans="1:81" s="25" customFormat="1" ht="32.5" customHeight="1" x14ac:dyDescent="0.25">
      <c r="A183" s="59">
        <v>2</v>
      </c>
      <c r="B183" s="60"/>
      <c r="C183" s="60"/>
      <c r="D183" s="55" t="s">
        <v>268</v>
      </c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7"/>
      <c r="Q183" s="58" t="s">
        <v>269</v>
      </c>
      <c r="R183" s="58"/>
      <c r="S183" s="58"/>
      <c r="T183" s="58"/>
      <c r="U183" s="58"/>
      <c r="V183" s="59" t="s">
        <v>244</v>
      </c>
      <c r="W183" s="60"/>
      <c r="X183" s="60"/>
      <c r="Y183" s="60"/>
      <c r="Z183" s="60"/>
      <c r="AA183" s="60"/>
      <c r="AB183" s="60"/>
      <c r="AC183" s="60"/>
      <c r="AD183" s="60"/>
      <c r="AE183" s="61"/>
      <c r="AF183" s="62">
        <v>60746165</v>
      </c>
      <c r="AG183" s="62"/>
      <c r="AH183" s="62"/>
      <c r="AI183" s="62"/>
      <c r="AJ183" s="62"/>
      <c r="AK183" s="62">
        <v>26137545</v>
      </c>
      <c r="AL183" s="62"/>
      <c r="AM183" s="62"/>
      <c r="AN183" s="62"/>
      <c r="AO183" s="62"/>
      <c r="AP183" s="62">
        <f t="shared" ref="AP183:AP191" si="19">AF183+AK183</f>
        <v>86883710</v>
      </c>
      <c r="AQ183" s="62"/>
      <c r="AR183" s="62"/>
      <c r="AS183" s="62"/>
      <c r="AT183" s="62"/>
      <c r="AU183" s="62">
        <v>65083466</v>
      </c>
      <c r="AV183" s="62"/>
      <c r="AW183" s="62"/>
      <c r="AX183" s="62"/>
      <c r="AY183" s="62"/>
      <c r="AZ183" s="62">
        <v>4404453</v>
      </c>
      <c r="BA183" s="62"/>
      <c r="BB183" s="62"/>
      <c r="BC183" s="62"/>
      <c r="BD183" s="62"/>
      <c r="BE183" s="62">
        <f>AU183+AZ183</f>
        <v>69487919</v>
      </c>
      <c r="BF183" s="62"/>
      <c r="BG183" s="62"/>
      <c r="BH183" s="62"/>
      <c r="BI183" s="62"/>
      <c r="BJ183" s="62">
        <f>BG39</f>
        <v>66836891</v>
      </c>
      <c r="BK183" s="62"/>
      <c r="BL183" s="62"/>
      <c r="BM183" s="62"/>
      <c r="BN183" s="62"/>
      <c r="BO183" s="62">
        <f>BL39</f>
        <v>1497556</v>
      </c>
      <c r="BP183" s="62"/>
      <c r="BQ183" s="62"/>
      <c r="BR183" s="62"/>
      <c r="BS183" s="62"/>
      <c r="BT183" s="62">
        <f>BJ183+BO183</f>
        <v>68334447</v>
      </c>
      <c r="BU183" s="62"/>
      <c r="BV183" s="62"/>
      <c r="BW183" s="62"/>
      <c r="BX183" s="62"/>
    </row>
    <row r="184" spans="1:81" s="25" customFormat="1" ht="38.5" customHeight="1" x14ac:dyDescent="0.25">
      <c r="A184" s="59">
        <v>3</v>
      </c>
      <c r="B184" s="60"/>
      <c r="C184" s="61"/>
      <c r="D184" s="55" t="s">
        <v>278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7"/>
      <c r="Q184" s="59" t="s">
        <v>269</v>
      </c>
      <c r="R184" s="60"/>
      <c r="S184" s="60"/>
      <c r="T184" s="60"/>
      <c r="U184" s="61"/>
      <c r="V184" s="59" t="s">
        <v>279</v>
      </c>
      <c r="W184" s="60"/>
      <c r="X184" s="60"/>
      <c r="Y184" s="60"/>
      <c r="Z184" s="60"/>
      <c r="AA184" s="60"/>
      <c r="AB184" s="60"/>
      <c r="AC184" s="60"/>
      <c r="AD184" s="60"/>
      <c r="AE184" s="61"/>
      <c r="AF184" s="63">
        <v>2722</v>
      </c>
      <c r="AG184" s="64"/>
      <c r="AH184" s="64"/>
      <c r="AI184" s="64"/>
      <c r="AJ184" s="65"/>
      <c r="AK184" s="63">
        <v>0</v>
      </c>
      <c r="AL184" s="64"/>
      <c r="AM184" s="64"/>
      <c r="AN184" s="64"/>
      <c r="AO184" s="65"/>
      <c r="AP184" s="62">
        <f t="shared" si="19"/>
        <v>2722</v>
      </c>
      <c r="AQ184" s="62"/>
      <c r="AR184" s="62"/>
      <c r="AS184" s="62"/>
      <c r="AT184" s="62"/>
      <c r="AU184" s="63">
        <v>0</v>
      </c>
      <c r="AV184" s="64"/>
      <c r="AW184" s="64"/>
      <c r="AX184" s="64"/>
      <c r="AY184" s="65"/>
      <c r="AZ184" s="63">
        <v>0</v>
      </c>
      <c r="BA184" s="64"/>
      <c r="BB184" s="64"/>
      <c r="BC184" s="64"/>
      <c r="BD184" s="65"/>
      <c r="BE184" s="63">
        <f>AU184</f>
        <v>0</v>
      </c>
      <c r="BF184" s="64"/>
      <c r="BG184" s="64"/>
      <c r="BH184" s="64"/>
      <c r="BI184" s="65"/>
      <c r="BJ184" s="63">
        <v>0</v>
      </c>
      <c r="BK184" s="64"/>
      <c r="BL184" s="64"/>
      <c r="BM184" s="64"/>
      <c r="BN184" s="65"/>
      <c r="BO184" s="63">
        <v>0</v>
      </c>
      <c r="BP184" s="64"/>
      <c r="BQ184" s="64"/>
      <c r="BR184" s="64"/>
      <c r="BS184" s="65"/>
      <c r="BT184" s="63">
        <v>0</v>
      </c>
      <c r="BU184" s="64"/>
      <c r="BV184" s="64"/>
      <c r="BW184" s="64"/>
      <c r="BX184" s="65"/>
    </row>
    <row r="185" spans="1:81" s="25" customFormat="1" ht="39" customHeight="1" x14ac:dyDescent="0.25">
      <c r="A185" s="59">
        <v>4</v>
      </c>
      <c r="B185" s="60"/>
      <c r="C185" s="61"/>
      <c r="D185" s="55" t="s">
        <v>342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7"/>
      <c r="Q185" s="59" t="s">
        <v>269</v>
      </c>
      <c r="R185" s="60"/>
      <c r="S185" s="60"/>
      <c r="T185" s="60"/>
      <c r="U185" s="61"/>
      <c r="V185" s="59" t="s">
        <v>279</v>
      </c>
      <c r="W185" s="60"/>
      <c r="X185" s="60"/>
      <c r="Y185" s="60"/>
      <c r="Z185" s="60"/>
      <c r="AA185" s="60"/>
      <c r="AB185" s="60"/>
      <c r="AC185" s="60"/>
      <c r="AD185" s="60"/>
      <c r="AE185" s="61"/>
      <c r="AF185" s="63">
        <v>356988</v>
      </c>
      <c r="AG185" s="64"/>
      <c r="AH185" s="64"/>
      <c r="AI185" s="64"/>
      <c r="AJ185" s="65"/>
      <c r="AK185" s="63">
        <v>0</v>
      </c>
      <c r="AL185" s="64"/>
      <c r="AM185" s="64"/>
      <c r="AN185" s="64"/>
      <c r="AO185" s="65"/>
      <c r="AP185" s="62">
        <f t="shared" si="19"/>
        <v>356988</v>
      </c>
      <c r="AQ185" s="62"/>
      <c r="AR185" s="62"/>
      <c r="AS185" s="62"/>
      <c r="AT185" s="62"/>
      <c r="AU185" s="63">
        <v>411157</v>
      </c>
      <c r="AV185" s="64"/>
      <c r="AW185" s="64"/>
      <c r="AX185" s="64"/>
      <c r="AY185" s="65"/>
      <c r="AZ185" s="63">
        <v>0</v>
      </c>
      <c r="BA185" s="64"/>
      <c r="BB185" s="64"/>
      <c r="BC185" s="64"/>
      <c r="BD185" s="65"/>
      <c r="BE185" s="63">
        <f>AU185</f>
        <v>411157</v>
      </c>
      <c r="BF185" s="64"/>
      <c r="BG185" s="64"/>
      <c r="BH185" s="64"/>
      <c r="BI185" s="65"/>
      <c r="BJ185" s="63">
        <f>135796+104080+69540</f>
        <v>309416</v>
      </c>
      <c r="BK185" s="64"/>
      <c r="BL185" s="64"/>
      <c r="BM185" s="64"/>
      <c r="BN185" s="65"/>
      <c r="BO185" s="63">
        <v>0</v>
      </c>
      <c r="BP185" s="64"/>
      <c r="BQ185" s="64"/>
      <c r="BR185" s="64"/>
      <c r="BS185" s="65"/>
      <c r="BT185" s="63">
        <f>BJ185</f>
        <v>309416</v>
      </c>
      <c r="BU185" s="64"/>
      <c r="BV185" s="64"/>
      <c r="BW185" s="64"/>
      <c r="BX185" s="65"/>
    </row>
    <row r="186" spans="1:81" s="25" customFormat="1" ht="39" customHeight="1" x14ac:dyDescent="0.25">
      <c r="A186" s="59">
        <v>5</v>
      </c>
      <c r="B186" s="60"/>
      <c r="C186" s="61"/>
      <c r="D186" s="55" t="s">
        <v>343</v>
      </c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7"/>
      <c r="Q186" s="59" t="s">
        <v>269</v>
      </c>
      <c r="R186" s="60"/>
      <c r="S186" s="60"/>
      <c r="T186" s="60"/>
      <c r="U186" s="61"/>
      <c r="V186" s="59" t="s">
        <v>279</v>
      </c>
      <c r="W186" s="60"/>
      <c r="X186" s="60"/>
      <c r="Y186" s="60"/>
      <c r="Z186" s="60"/>
      <c r="AA186" s="60"/>
      <c r="AB186" s="60"/>
      <c r="AC186" s="60"/>
      <c r="AD186" s="60"/>
      <c r="AE186" s="61"/>
      <c r="AF186" s="63">
        <v>0</v>
      </c>
      <c r="AG186" s="64"/>
      <c r="AH186" s="64"/>
      <c r="AI186" s="64"/>
      <c r="AJ186" s="65"/>
      <c r="AK186" s="63">
        <v>0</v>
      </c>
      <c r="AL186" s="64"/>
      <c r="AM186" s="64"/>
      <c r="AN186" s="64"/>
      <c r="AO186" s="65"/>
      <c r="AP186" s="63">
        <v>0</v>
      </c>
      <c r="AQ186" s="64"/>
      <c r="AR186" s="64"/>
      <c r="AS186" s="64"/>
      <c r="AT186" s="65"/>
      <c r="AU186" s="63">
        <v>236600</v>
      </c>
      <c r="AV186" s="64"/>
      <c r="AW186" s="64"/>
      <c r="AX186" s="64"/>
      <c r="AY186" s="65"/>
      <c r="AZ186" s="63">
        <v>54999</v>
      </c>
      <c r="BA186" s="64"/>
      <c r="BB186" s="64"/>
      <c r="BC186" s="64"/>
      <c r="BD186" s="65"/>
      <c r="BE186" s="63">
        <f t="shared" ref="BE186:BE191" si="20">AU186+AZ186</f>
        <v>291599</v>
      </c>
      <c r="BF186" s="64"/>
      <c r="BG186" s="64"/>
      <c r="BH186" s="64"/>
      <c r="BI186" s="65"/>
      <c r="BJ186" s="63">
        <v>0</v>
      </c>
      <c r="BK186" s="64"/>
      <c r="BL186" s="64"/>
      <c r="BM186" s="64"/>
      <c r="BN186" s="65"/>
      <c r="BO186" s="63">
        <v>0</v>
      </c>
      <c r="BP186" s="64"/>
      <c r="BQ186" s="64"/>
      <c r="BR186" s="64"/>
      <c r="BS186" s="65"/>
      <c r="BT186" s="63">
        <v>0</v>
      </c>
      <c r="BU186" s="64"/>
      <c r="BV186" s="64"/>
      <c r="BW186" s="64"/>
      <c r="BX186" s="65"/>
    </row>
    <row r="187" spans="1:81" s="25" customFormat="1" ht="44" customHeight="1" x14ac:dyDescent="0.25">
      <c r="A187" s="59">
        <v>6</v>
      </c>
      <c r="B187" s="60"/>
      <c r="C187" s="60"/>
      <c r="D187" s="55" t="s">
        <v>270</v>
      </c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7"/>
      <c r="Q187" s="58" t="s">
        <v>193</v>
      </c>
      <c r="R187" s="58"/>
      <c r="S187" s="58"/>
      <c r="T187" s="58"/>
      <c r="U187" s="58"/>
      <c r="V187" s="59" t="s">
        <v>245</v>
      </c>
      <c r="W187" s="60"/>
      <c r="X187" s="60"/>
      <c r="Y187" s="60"/>
      <c r="Z187" s="60"/>
      <c r="AA187" s="60"/>
      <c r="AB187" s="60"/>
      <c r="AC187" s="60"/>
      <c r="AD187" s="60"/>
      <c r="AE187" s="61"/>
      <c r="AF187" s="136">
        <v>291.20999999999998</v>
      </c>
      <c r="AG187" s="136"/>
      <c r="AH187" s="136"/>
      <c r="AI187" s="136"/>
      <c r="AJ187" s="136"/>
      <c r="AK187" s="136">
        <v>6</v>
      </c>
      <c r="AL187" s="136"/>
      <c r="AM187" s="136"/>
      <c r="AN187" s="136"/>
      <c r="AO187" s="136"/>
      <c r="AP187" s="136">
        <f t="shared" si="19"/>
        <v>297.20999999999998</v>
      </c>
      <c r="AQ187" s="136"/>
      <c r="AR187" s="136"/>
      <c r="AS187" s="136"/>
      <c r="AT187" s="136"/>
      <c r="AU187" s="136">
        <v>291.22000000000003</v>
      </c>
      <c r="AV187" s="136"/>
      <c r="AW187" s="136"/>
      <c r="AX187" s="136"/>
      <c r="AY187" s="136"/>
      <c r="AZ187" s="62">
        <v>0</v>
      </c>
      <c r="BA187" s="62"/>
      <c r="BB187" s="62"/>
      <c r="BC187" s="62"/>
      <c r="BD187" s="62"/>
      <c r="BE187" s="136">
        <f t="shared" si="20"/>
        <v>291.22000000000003</v>
      </c>
      <c r="BF187" s="136"/>
      <c r="BG187" s="136"/>
      <c r="BH187" s="136"/>
      <c r="BI187" s="136"/>
      <c r="BJ187" s="137">
        <f>86+84+35+88.5</f>
        <v>293.5</v>
      </c>
      <c r="BK187" s="137"/>
      <c r="BL187" s="137"/>
      <c r="BM187" s="137"/>
      <c r="BN187" s="137"/>
      <c r="BO187" s="138">
        <v>0</v>
      </c>
      <c r="BP187" s="138"/>
      <c r="BQ187" s="138"/>
      <c r="BR187" s="138"/>
      <c r="BS187" s="138"/>
      <c r="BT187" s="137">
        <f>BJ187</f>
        <v>293.5</v>
      </c>
      <c r="BU187" s="137"/>
      <c r="BV187" s="137"/>
      <c r="BW187" s="137"/>
      <c r="BX187" s="137"/>
      <c r="CB187" s="39"/>
      <c r="CC187" s="39"/>
    </row>
    <row r="188" spans="1:81" s="25" customFormat="1" ht="20" customHeight="1" x14ac:dyDescent="0.25">
      <c r="A188" s="59">
        <v>7</v>
      </c>
      <c r="B188" s="60"/>
      <c r="C188" s="60"/>
      <c r="D188" s="55" t="s">
        <v>344</v>
      </c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7"/>
      <c r="Q188" s="58" t="s">
        <v>345</v>
      </c>
      <c r="R188" s="58"/>
      <c r="S188" s="58"/>
      <c r="T188" s="58"/>
      <c r="U188" s="58"/>
      <c r="V188" s="59" t="s">
        <v>247</v>
      </c>
      <c r="W188" s="60"/>
      <c r="X188" s="60"/>
      <c r="Y188" s="60"/>
      <c r="Z188" s="60"/>
      <c r="AA188" s="60"/>
      <c r="AB188" s="60"/>
      <c r="AC188" s="60"/>
      <c r="AD188" s="60"/>
      <c r="AE188" s="61"/>
      <c r="AF188" s="136">
        <v>122.37</v>
      </c>
      <c r="AG188" s="136"/>
      <c r="AH188" s="136"/>
      <c r="AI188" s="136"/>
      <c r="AJ188" s="136"/>
      <c r="AK188" s="62">
        <v>0</v>
      </c>
      <c r="AL188" s="62"/>
      <c r="AM188" s="62"/>
      <c r="AN188" s="62"/>
      <c r="AO188" s="62"/>
      <c r="AP188" s="136">
        <f t="shared" si="19"/>
        <v>122.37</v>
      </c>
      <c r="AQ188" s="136"/>
      <c r="AR188" s="136"/>
      <c r="AS188" s="136"/>
      <c r="AT188" s="136"/>
      <c r="AU188" s="136">
        <v>121.5</v>
      </c>
      <c r="AV188" s="136"/>
      <c r="AW188" s="136"/>
      <c r="AX188" s="136"/>
      <c r="AY188" s="136"/>
      <c r="AZ188" s="62">
        <v>0</v>
      </c>
      <c r="BA188" s="62"/>
      <c r="BB188" s="62"/>
      <c r="BC188" s="62"/>
      <c r="BD188" s="62"/>
      <c r="BE188" s="136">
        <f t="shared" si="20"/>
        <v>121.5</v>
      </c>
      <c r="BF188" s="136"/>
      <c r="BG188" s="136"/>
      <c r="BH188" s="136"/>
      <c r="BI188" s="136"/>
      <c r="BJ188" s="136">
        <f>34.25+35+23.5+35.5</f>
        <v>128.25</v>
      </c>
      <c r="BK188" s="136"/>
      <c r="BL188" s="136"/>
      <c r="BM188" s="136"/>
      <c r="BN188" s="136"/>
      <c r="BO188" s="62">
        <v>0</v>
      </c>
      <c r="BP188" s="62"/>
      <c r="BQ188" s="62"/>
      <c r="BR188" s="62"/>
      <c r="BS188" s="62"/>
      <c r="BT188" s="139">
        <f>BJ188</f>
        <v>128.25</v>
      </c>
      <c r="BU188" s="139"/>
      <c r="BV188" s="139"/>
      <c r="BW188" s="139"/>
      <c r="BX188" s="139"/>
    </row>
    <row r="189" spans="1:81" s="25" customFormat="1" ht="36.5" customHeight="1" x14ac:dyDescent="0.25">
      <c r="A189" s="59">
        <v>8</v>
      </c>
      <c r="B189" s="60"/>
      <c r="C189" s="60"/>
      <c r="D189" s="55" t="s">
        <v>248</v>
      </c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7"/>
      <c r="Q189" s="58" t="s">
        <v>269</v>
      </c>
      <c r="R189" s="58"/>
      <c r="S189" s="58"/>
      <c r="T189" s="58"/>
      <c r="U189" s="58"/>
      <c r="V189" s="59" t="s">
        <v>249</v>
      </c>
      <c r="W189" s="60"/>
      <c r="X189" s="60"/>
      <c r="Y189" s="60"/>
      <c r="Z189" s="60"/>
      <c r="AA189" s="60"/>
      <c r="AB189" s="60"/>
      <c r="AC189" s="60"/>
      <c r="AD189" s="60"/>
      <c r="AE189" s="61"/>
      <c r="AF189" s="62">
        <v>543934</v>
      </c>
      <c r="AG189" s="62"/>
      <c r="AH189" s="62"/>
      <c r="AI189" s="62"/>
      <c r="AJ189" s="62"/>
      <c r="AK189" s="62">
        <v>720230</v>
      </c>
      <c r="AL189" s="62"/>
      <c r="AM189" s="62"/>
      <c r="AN189" s="62"/>
      <c r="AO189" s="62"/>
      <c r="AP189" s="62">
        <f t="shared" si="19"/>
        <v>1264164</v>
      </c>
      <c r="AQ189" s="62"/>
      <c r="AR189" s="62"/>
      <c r="AS189" s="62"/>
      <c r="AT189" s="62"/>
      <c r="AU189" s="62">
        <v>195700</v>
      </c>
      <c r="AV189" s="62"/>
      <c r="AW189" s="62"/>
      <c r="AX189" s="62"/>
      <c r="AY189" s="62"/>
      <c r="AZ189" s="62">
        <v>258432</v>
      </c>
      <c r="BA189" s="62"/>
      <c r="BB189" s="62"/>
      <c r="BC189" s="62"/>
      <c r="BD189" s="62"/>
      <c r="BE189" s="62">
        <f t="shared" si="20"/>
        <v>454132</v>
      </c>
      <c r="BF189" s="62"/>
      <c r="BG189" s="62"/>
      <c r="BH189" s="62"/>
      <c r="BI189" s="62"/>
      <c r="BJ189" s="62">
        <f>5966+149750+152950</f>
        <v>308666</v>
      </c>
      <c r="BK189" s="62"/>
      <c r="BL189" s="62"/>
      <c r="BM189" s="62"/>
      <c r="BN189" s="62"/>
      <c r="BO189" s="62">
        <v>10800</v>
      </c>
      <c r="BP189" s="62"/>
      <c r="BQ189" s="62"/>
      <c r="BR189" s="62"/>
      <c r="BS189" s="62"/>
      <c r="BT189" s="62">
        <f>BJ189+BO189</f>
        <v>319466</v>
      </c>
      <c r="BU189" s="62"/>
      <c r="BV189" s="62"/>
      <c r="BW189" s="62"/>
      <c r="BX189" s="62"/>
    </row>
    <row r="190" spans="1:81" s="25" customFormat="1" ht="66" customHeight="1" x14ac:dyDescent="0.25">
      <c r="A190" s="59">
        <v>9</v>
      </c>
      <c r="B190" s="60"/>
      <c r="C190" s="61"/>
      <c r="D190" s="55" t="s">
        <v>292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7"/>
      <c r="Q190" s="59" t="s">
        <v>269</v>
      </c>
      <c r="R190" s="60"/>
      <c r="S190" s="60"/>
      <c r="T190" s="60"/>
      <c r="U190" s="61"/>
      <c r="V190" s="59" t="s">
        <v>249</v>
      </c>
      <c r="W190" s="60"/>
      <c r="X190" s="60"/>
      <c r="Y190" s="60"/>
      <c r="Z190" s="60"/>
      <c r="AA190" s="60"/>
      <c r="AB190" s="60"/>
      <c r="AC190" s="60"/>
      <c r="AD190" s="60"/>
      <c r="AE190" s="61"/>
      <c r="AF190" s="63">
        <v>0</v>
      </c>
      <c r="AG190" s="64"/>
      <c r="AH190" s="64"/>
      <c r="AI190" s="64"/>
      <c r="AJ190" s="65"/>
      <c r="AK190" s="63">
        <v>18808124</v>
      </c>
      <c r="AL190" s="64"/>
      <c r="AM190" s="64"/>
      <c r="AN190" s="64"/>
      <c r="AO190" s="65"/>
      <c r="AP190" s="63">
        <f t="shared" si="19"/>
        <v>18808124</v>
      </c>
      <c r="AQ190" s="64"/>
      <c r="AR190" s="64"/>
      <c r="AS190" s="64"/>
      <c r="AT190" s="65"/>
      <c r="AU190" s="63">
        <v>0</v>
      </c>
      <c r="AV190" s="64"/>
      <c r="AW190" s="64"/>
      <c r="AX190" s="64"/>
      <c r="AY190" s="65"/>
      <c r="AZ190" s="63">
        <v>1000000</v>
      </c>
      <c r="BA190" s="64"/>
      <c r="BB190" s="64"/>
      <c r="BC190" s="64"/>
      <c r="BD190" s="65"/>
      <c r="BE190" s="63">
        <f t="shared" si="20"/>
        <v>1000000</v>
      </c>
      <c r="BF190" s="64"/>
      <c r="BG190" s="64"/>
      <c r="BH190" s="64"/>
      <c r="BI190" s="65"/>
      <c r="BJ190" s="63">
        <v>0</v>
      </c>
      <c r="BK190" s="64"/>
      <c r="BL190" s="64"/>
      <c r="BM190" s="64"/>
      <c r="BN190" s="65"/>
      <c r="BO190" s="63">
        <v>0</v>
      </c>
      <c r="BP190" s="64"/>
      <c r="BQ190" s="64"/>
      <c r="BR190" s="64"/>
      <c r="BS190" s="65"/>
      <c r="BT190" s="63">
        <v>0</v>
      </c>
      <c r="BU190" s="64"/>
      <c r="BV190" s="64"/>
      <c r="BW190" s="64"/>
      <c r="BX190" s="65"/>
    </row>
    <row r="191" spans="1:81" s="25" customFormat="1" ht="63" customHeight="1" x14ac:dyDescent="0.25">
      <c r="A191" s="59">
        <v>10</v>
      </c>
      <c r="B191" s="60"/>
      <c r="C191" s="61"/>
      <c r="D191" s="55" t="s">
        <v>338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7"/>
      <c r="Q191" s="59" t="s">
        <v>269</v>
      </c>
      <c r="R191" s="60"/>
      <c r="S191" s="60"/>
      <c r="T191" s="60"/>
      <c r="U191" s="61"/>
      <c r="V191" s="59" t="s">
        <v>249</v>
      </c>
      <c r="W191" s="60"/>
      <c r="X191" s="60"/>
      <c r="Y191" s="60"/>
      <c r="Z191" s="60"/>
      <c r="AA191" s="60"/>
      <c r="AB191" s="60"/>
      <c r="AC191" s="60"/>
      <c r="AD191" s="60"/>
      <c r="AE191" s="61"/>
      <c r="AF191" s="63">
        <v>0</v>
      </c>
      <c r="AG191" s="64"/>
      <c r="AH191" s="64"/>
      <c r="AI191" s="64"/>
      <c r="AJ191" s="65"/>
      <c r="AK191" s="63">
        <v>1026254</v>
      </c>
      <c r="AL191" s="64"/>
      <c r="AM191" s="64"/>
      <c r="AN191" s="64"/>
      <c r="AO191" s="65"/>
      <c r="AP191" s="63">
        <f t="shared" si="19"/>
        <v>1026254</v>
      </c>
      <c r="AQ191" s="64"/>
      <c r="AR191" s="64"/>
      <c r="AS191" s="64"/>
      <c r="AT191" s="65"/>
      <c r="AU191" s="63">
        <v>0</v>
      </c>
      <c r="AV191" s="64"/>
      <c r="AW191" s="64"/>
      <c r="AX191" s="64"/>
      <c r="AY191" s="65"/>
      <c r="AZ191" s="63">
        <v>1671946</v>
      </c>
      <c r="BA191" s="64"/>
      <c r="BB191" s="64"/>
      <c r="BC191" s="64"/>
      <c r="BD191" s="65"/>
      <c r="BE191" s="63">
        <f t="shared" si="20"/>
        <v>1671946</v>
      </c>
      <c r="BF191" s="64"/>
      <c r="BG191" s="64"/>
      <c r="BH191" s="64"/>
      <c r="BI191" s="65"/>
      <c r="BJ191" s="63">
        <v>0</v>
      </c>
      <c r="BK191" s="64"/>
      <c r="BL191" s="64"/>
      <c r="BM191" s="64"/>
      <c r="BN191" s="65"/>
      <c r="BO191" s="63">
        <v>0</v>
      </c>
      <c r="BP191" s="64"/>
      <c r="BQ191" s="64"/>
      <c r="BR191" s="64"/>
      <c r="BS191" s="65"/>
      <c r="BT191" s="63">
        <v>0</v>
      </c>
      <c r="BU191" s="64"/>
      <c r="BV191" s="64"/>
      <c r="BW191" s="64"/>
      <c r="BX191" s="65"/>
    </row>
    <row r="192" spans="1:81" s="25" customFormat="1" ht="66" hidden="1" customHeight="1" x14ac:dyDescent="0.25">
      <c r="A192" s="40"/>
      <c r="B192" s="41"/>
      <c r="C192" s="41"/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5"/>
      <c r="Q192" s="40"/>
      <c r="R192" s="41"/>
      <c r="S192" s="41"/>
      <c r="T192" s="41"/>
      <c r="U192" s="42"/>
      <c r="V192" s="40"/>
      <c r="W192" s="41"/>
      <c r="X192" s="41"/>
      <c r="Y192" s="41"/>
      <c r="Z192" s="41"/>
      <c r="AA192" s="41"/>
      <c r="AB192" s="41"/>
      <c r="AC192" s="41"/>
      <c r="AD192" s="41"/>
      <c r="AE192" s="42"/>
      <c r="AF192" s="46"/>
      <c r="AG192" s="47"/>
      <c r="AH192" s="47"/>
      <c r="AI192" s="47"/>
      <c r="AJ192" s="48"/>
      <c r="AK192" s="46"/>
      <c r="AL192" s="47"/>
      <c r="AM192" s="47"/>
      <c r="AN192" s="47"/>
      <c r="AO192" s="48"/>
      <c r="AP192" s="46"/>
      <c r="AQ192" s="47"/>
      <c r="AR192" s="47"/>
      <c r="AS192" s="47"/>
      <c r="AT192" s="48"/>
      <c r="AU192" s="46"/>
      <c r="AV192" s="47"/>
      <c r="AW192" s="47"/>
      <c r="AX192" s="47"/>
      <c r="AY192" s="48"/>
      <c r="AZ192" s="46"/>
      <c r="BA192" s="47"/>
      <c r="BB192" s="47"/>
      <c r="BC192" s="47"/>
      <c r="BD192" s="48"/>
      <c r="BE192" s="46"/>
      <c r="BF192" s="47"/>
      <c r="BG192" s="47"/>
      <c r="BH192" s="47"/>
      <c r="BI192" s="48"/>
      <c r="BJ192" s="46"/>
      <c r="BK192" s="47"/>
      <c r="BL192" s="47"/>
      <c r="BM192" s="47"/>
      <c r="BN192" s="48"/>
      <c r="BO192" s="46"/>
      <c r="BP192" s="47"/>
      <c r="BQ192" s="47"/>
      <c r="BR192" s="47"/>
      <c r="BS192" s="48"/>
      <c r="BT192" s="46"/>
      <c r="BU192" s="47"/>
      <c r="BV192" s="47"/>
      <c r="BW192" s="47"/>
      <c r="BX192" s="48"/>
    </row>
    <row r="193" spans="1:80" s="6" customFormat="1" ht="15" customHeight="1" x14ac:dyDescent="0.25">
      <c r="A193" s="122">
        <v>0</v>
      </c>
      <c r="B193" s="123"/>
      <c r="C193" s="123"/>
      <c r="D193" s="118" t="s">
        <v>194</v>
      </c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20"/>
      <c r="Q193" s="121"/>
      <c r="R193" s="121"/>
      <c r="S193" s="121"/>
      <c r="T193" s="121"/>
      <c r="U193" s="121"/>
      <c r="V193" s="122"/>
      <c r="W193" s="123"/>
      <c r="X193" s="123"/>
      <c r="Y193" s="123"/>
      <c r="Z193" s="123"/>
      <c r="AA193" s="123"/>
      <c r="AB193" s="123"/>
      <c r="AC193" s="123"/>
      <c r="AD193" s="123"/>
      <c r="AE193" s="124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</row>
    <row r="194" spans="1:80" s="25" customFormat="1" ht="38" customHeight="1" x14ac:dyDescent="0.25">
      <c r="A194" s="59">
        <v>11</v>
      </c>
      <c r="B194" s="60"/>
      <c r="C194" s="60"/>
      <c r="D194" s="55" t="s">
        <v>271</v>
      </c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7"/>
      <c r="Q194" s="58" t="s">
        <v>195</v>
      </c>
      <c r="R194" s="58"/>
      <c r="S194" s="58"/>
      <c r="T194" s="58"/>
      <c r="U194" s="58"/>
      <c r="V194" s="59" t="s">
        <v>250</v>
      </c>
      <c r="W194" s="60"/>
      <c r="X194" s="60"/>
      <c r="Y194" s="60"/>
      <c r="Z194" s="60"/>
      <c r="AA194" s="60"/>
      <c r="AB194" s="60"/>
      <c r="AC194" s="60"/>
      <c r="AD194" s="60"/>
      <c r="AE194" s="61"/>
      <c r="AF194" s="62">
        <v>2747</v>
      </c>
      <c r="AG194" s="62"/>
      <c r="AH194" s="62"/>
      <c r="AI194" s="62"/>
      <c r="AJ194" s="62"/>
      <c r="AK194" s="62">
        <v>0</v>
      </c>
      <c r="AL194" s="62"/>
      <c r="AM194" s="62"/>
      <c r="AN194" s="62"/>
      <c r="AO194" s="62"/>
      <c r="AP194" s="62">
        <f>AF194</f>
        <v>2747</v>
      </c>
      <c r="AQ194" s="62"/>
      <c r="AR194" s="62"/>
      <c r="AS194" s="62"/>
      <c r="AT194" s="62"/>
      <c r="AU194" s="62">
        <v>2773</v>
      </c>
      <c r="AV194" s="62"/>
      <c r="AW194" s="62"/>
      <c r="AX194" s="62"/>
      <c r="AY194" s="62"/>
      <c r="AZ194" s="62">
        <v>0</v>
      </c>
      <c r="BA194" s="62"/>
      <c r="BB194" s="62"/>
      <c r="BC194" s="62"/>
      <c r="BD194" s="62"/>
      <c r="BE194" s="62">
        <f>AU194+AZ194</f>
        <v>2773</v>
      </c>
      <c r="BF194" s="62"/>
      <c r="BG194" s="62"/>
      <c r="BH194" s="62"/>
      <c r="BI194" s="62"/>
      <c r="BJ194" s="62">
        <f>1159+578+411+820</f>
        <v>2968</v>
      </c>
      <c r="BK194" s="62"/>
      <c r="BL194" s="62"/>
      <c r="BM194" s="62"/>
      <c r="BN194" s="62"/>
      <c r="BO194" s="62">
        <v>0</v>
      </c>
      <c r="BP194" s="62"/>
      <c r="BQ194" s="62"/>
      <c r="BR194" s="62"/>
      <c r="BS194" s="62"/>
      <c r="BT194" s="62">
        <f>BJ194</f>
        <v>2968</v>
      </c>
      <c r="BU194" s="62"/>
      <c r="BV194" s="62"/>
      <c r="BW194" s="62"/>
      <c r="BX194" s="62"/>
    </row>
    <row r="195" spans="1:80" s="25" customFormat="1" ht="39" customHeight="1" x14ac:dyDescent="0.25">
      <c r="A195" s="59">
        <v>12</v>
      </c>
      <c r="B195" s="60"/>
      <c r="C195" s="60"/>
      <c r="D195" s="55" t="s">
        <v>251</v>
      </c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7"/>
      <c r="Q195" s="58" t="s">
        <v>195</v>
      </c>
      <c r="R195" s="58"/>
      <c r="S195" s="58"/>
      <c r="T195" s="58"/>
      <c r="U195" s="58"/>
      <c r="V195" s="59" t="s">
        <v>250</v>
      </c>
      <c r="W195" s="60"/>
      <c r="X195" s="60"/>
      <c r="Y195" s="60"/>
      <c r="Z195" s="60"/>
      <c r="AA195" s="60"/>
      <c r="AB195" s="60"/>
      <c r="AC195" s="60"/>
      <c r="AD195" s="60"/>
      <c r="AE195" s="61"/>
      <c r="AF195" s="62">
        <v>1428</v>
      </c>
      <c r="AG195" s="62"/>
      <c r="AH195" s="62"/>
      <c r="AI195" s="62"/>
      <c r="AJ195" s="62"/>
      <c r="AK195" s="62">
        <v>0</v>
      </c>
      <c r="AL195" s="62"/>
      <c r="AM195" s="62"/>
      <c r="AN195" s="62"/>
      <c r="AO195" s="62"/>
      <c r="AP195" s="62">
        <f>AF195</f>
        <v>1428</v>
      </c>
      <c r="AQ195" s="62"/>
      <c r="AR195" s="62"/>
      <c r="AS195" s="62"/>
      <c r="AT195" s="62"/>
      <c r="AU195" s="62">
        <v>1395</v>
      </c>
      <c r="AV195" s="62"/>
      <c r="AW195" s="62"/>
      <c r="AX195" s="62"/>
      <c r="AY195" s="62"/>
      <c r="AZ195" s="62">
        <v>0</v>
      </c>
      <c r="BA195" s="62"/>
      <c r="BB195" s="62"/>
      <c r="BC195" s="62"/>
      <c r="BD195" s="62"/>
      <c r="BE195" s="62">
        <f>AU195+AZ195</f>
        <v>1395</v>
      </c>
      <c r="BF195" s="62"/>
      <c r="BG195" s="62"/>
      <c r="BH195" s="62"/>
      <c r="BI195" s="62"/>
      <c r="BJ195" s="62">
        <f>612+300+311+370</f>
        <v>1593</v>
      </c>
      <c r="BK195" s="62"/>
      <c r="BL195" s="62"/>
      <c r="BM195" s="62"/>
      <c r="BN195" s="62"/>
      <c r="BO195" s="62">
        <v>0</v>
      </c>
      <c r="BP195" s="62"/>
      <c r="BQ195" s="62"/>
      <c r="BR195" s="62"/>
      <c r="BS195" s="62"/>
      <c r="BT195" s="62">
        <f>BJ195</f>
        <v>1593</v>
      </c>
      <c r="BU195" s="62"/>
      <c r="BV195" s="62"/>
      <c r="BW195" s="62"/>
      <c r="BX195" s="62"/>
    </row>
    <row r="196" spans="1:80" s="25" customFormat="1" ht="50.5" customHeight="1" x14ac:dyDescent="0.25">
      <c r="A196" s="59">
        <v>13</v>
      </c>
      <c r="B196" s="60"/>
      <c r="C196" s="60"/>
      <c r="D196" s="55" t="s">
        <v>346</v>
      </c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7"/>
      <c r="Q196" s="58" t="s">
        <v>195</v>
      </c>
      <c r="R196" s="58"/>
      <c r="S196" s="58"/>
      <c r="T196" s="58"/>
      <c r="U196" s="58"/>
      <c r="V196" s="59" t="s">
        <v>252</v>
      </c>
      <c r="W196" s="60"/>
      <c r="X196" s="60"/>
      <c r="Y196" s="60"/>
      <c r="Z196" s="60"/>
      <c r="AA196" s="60"/>
      <c r="AB196" s="60"/>
      <c r="AC196" s="60"/>
      <c r="AD196" s="60"/>
      <c r="AE196" s="61"/>
      <c r="AF196" s="62">
        <v>0</v>
      </c>
      <c r="AG196" s="62"/>
      <c r="AH196" s="62"/>
      <c r="AI196" s="62"/>
      <c r="AJ196" s="62"/>
      <c r="AK196" s="62">
        <v>0</v>
      </c>
      <c r="AL196" s="62"/>
      <c r="AM196" s="62"/>
      <c r="AN196" s="62"/>
      <c r="AO196" s="62"/>
      <c r="AP196" s="62">
        <v>0</v>
      </c>
      <c r="AQ196" s="62"/>
      <c r="AR196" s="62"/>
      <c r="AS196" s="62"/>
      <c r="AT196" s="62"/>
      <c r="AU196" s="62">
        <v>91</v>
      </c>
      <c r="AV196" s="62"/>
      <c r="AW196" s="62"/>
      <c r="AX196" s="62"/>
      <c r="AY196" s="62"/>
      <c r="AZ196" s="62">
        <v>1</v>
      </c>
      <c r="BA196" s="62"/>
      <c r="BB196" s="62"/>
      <c r="BC196" s="62"/>
      <c r="BD196" s="62"/>
      <c r="BE196" s="62">
        <v>92</v>
      </c>
      <c r="BF196" s="62"/>
      <c r="BG196" s="62"/>
      <c r="BH196" s="62"/>
      <c r="BI196" s="62"/>
      <c r="BJ196" s="62">
        <v>0</v>
      </c>
      <c r="BK196" s="62"/>
      <c r="BL196" s="62"/>
      <c r="BM196" s="62"/>
      <c r="BN196" s="62"/>
      <c r="BO196" s="62">
        <v>0</v>
      </c>
      <c r="BP196" s="62"/>
      <c r="BQ196" s="62"/>
      <c r="BR196" s="62"/>
      <c r="BS196" s="62"/>
      <c r="BT196" s="62">
        <v>0</v>
      </c>
      <c r="BU196" s="62"/>
      <c r="BV196" s="62"/>
      <c r="BW196" s="62"/>
      <c r="BX196" s="62"/>
    </row>
    <row r="197" spans="1:80" s="25" customFormat="1" ht="50.5" customHeight="1" x14ac:dyDescent="0.25">
      <c r="A197" s="59">
        <v>14</v>
      </c>
      <c r="B197" s="60"/>
      <c r="C197" s="60"/>
      <c r="D197" s="55" t="s">
        <v>280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7"/>
      <c r="Q197" s="58" t="s">
        <v>195</v>
      </c>
      <c r="R197" s="58"/>
      <c r="S197" s="58"/>
      <c r="T197" s="58"/>
      <c r="U197" s="58"/>
      <c r="V197" s="59" t="s">
        <v>252</v>
      </c>
      <c r="W197" s="60"/>
      <c r="X197" s="60"/>
      <c r="Y197" s="60"/>
      <c r="Z197" s="60"/>
      <c r="AA197" s="60"/>
      <c r="AB197" s="60"/>
      <c r="AC197" s="60"/>
      <c r="AD197" s="60"/>
      <c r="AE197" s="61"/>
      <c r="AF197" s="62">
        <v>736</v>
      </c>
      <c r="AG197" s="62"/>
      <c r="AH197" s="62"/>
      <c r="AI197" s="62"/>
      <c r="AJ197" s="62"/>
      <c r="AK197" s="62">
        <v>34</v>
      </c>
      <c r="AL197" s="62"/>
      <c r="AM197" s="62"/>
      <c r="AN197" s="62"/>
      <c r="AO197" s="62"/>
      <c r="AP197" s="62">
        <v>470</v>
      </c>
      <c r="AQ197" s="62"/>
      <c r="AR197" s="62"/>
      <c r="AS197" s="62"/>
      <c r="AT197" s="62"/>
      <c r="AU197" s="62">
        <v>295</v>
      </c>
      <c r="AV197" s="62"/>
      <c r="AW197" s="62"/>
      <c r="AX197" s="62"/>
      <c r="AY197" s="62"/>
      <c r="AZ197" s="62">
        <v>27</v>
      </c>
      <c r="BA197" s="62"/>
      <c r="BB197" s="62"/>
      <c r="BC197" s="62"/>
      <c r="BD197" s="62"/>
      <c r="BE197" s="62">
        <f>AU197+AZ197</f>
        <v>322</v>
      </c>
      <c r="BF197" s="62"/>
      <c r="BG197" s="62"/>
      <c r="BH197" s="62"/>
      <c r="BI197" s="62"/>
      <c r="BJ197" s="62">
        <f>15+309+97</f>
        <v>421</v>
      </c>
      <c r="BK197" s="62"/>
      <c r="BL197" s="62"/>
      <c r="BM197" s="62"/>
      <c r="BN197" s="62"/>
      <c r="BO197" s="62">
        <v>2</v>
      </c>
      <c r="BP197" s="62"/>
      <c r="BQ197" s="62"/>
      <c r="BR197" s="62"/>
      <c r="BS197" s="62"/>
      <c r="BT197" s="62">
        <f>BJ197+BO197</f>
        <v>423</v>
      </c>
      <c r="BU197" s="62"/>
      <c r="BV197" s="62"/>
      <c r="BW197" s="62"/>
      <c r="BX197" s="62"/>
    </row>
    <row r="198" spans="1:80" s="25" customFormat="1" ht="49" customHeight="1" x14ac:dyDescent="0.25">
      <c r="A198" s="59">
        <v>15</v>
      </c>
      <c r="B198" s="60"/>
      <c r="C198" s="61"/>
      <c r="D198" s="55" t="s">
        <v>281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7"/>
      <c r="Q198" s="59" t="s">
        <v>195</v>
      </c>
      <c r="R198" s="60"/>
      <c r="S198" s="60"/>
      <c r="T198" s="60"/>
      <c r="U198" s="61"/>
      <c r="V198" s="59" t="s">
        <v>252</v>
      </c>
      <c r="W198" s="60"/>
      <c r="X198" s="60"/>
      <c r="Y198" s="60"/>
      <c r="Z198" s="60"/>
      <c r="AA198" s="60"/>
      <c r="AB198" s="60"/>
      <c r="AC198" s="60"/>
      <c r="AD198" s="60"/>
      <c r="AE198" s="61"/>
      <c r="AF198" s="63">
        <v>238</v>
      </c>
      <c r="AG198" s="64"/>
      <c r="AH198" s="64"/>
      <c r="AI198" s="64"/>
      <c r="AJ198" s="65"/>
      <c r="AK198" s="63">
        <v>0</v>
      </c>
      <c r="AL198" s="64"/>
      <c r="AM198" s="64"/>
      <c r="AN198" s="64"/>
      <c r="AO198" s="65"/>
      <c r="AP198" s="63">
        <f>AF198</f>
        <v>238</v>
      </c>
      <c r="AQ198" s="64"/>
      <c r="AR198" s="64"/>
      <c r="AS198" s="64"/>
      <c r="AT198" s="65"/>
      <c r="AU198" s="63">
        <v>248</v>
      </c>
      <c r="AV198" s="64"/>
      <c r="AW198" s="64"/>
      <c r="AX198" s="64"/>
      <c r="AY198" s="65"/>
      <c r="AZ198" s="63">
        <v>0</v>
      </c>
      <c r="BA198" s="64"/>
      <c r="BB198" s="64"/>
      <c r="BC198" s="64"/>
      <c r="BD198" s="65"/>
      <c r="BE198" s="62">
        <f>AU198+AZ198</f>
        <v>248</v>
      </c>
      <c r="BF198" s="62"/>
      <c r="BG198" s="62"/>
      <c r="BH198" s="62"/>
      <c r="BI198" s="62"/>
      <c r="BJ198" s="63">
        <v>170</v>
      </c>
      <c r="BK198" s="64"/>
      <c r="BL198" s="64"/>
      <c r="BM198" s="64"/>
      <c r="BN198" s="65"/>
      <c r="BO198" s="63">
        <v>0</v>
      </c>
      <c r="BP198" s="64"/>
      <c r="BQ198" s="64"/>
      <c r="BR198" s="64"/>
      <c r="BS198" s="65"/>
      <c r="BT198" s="62">
        <v>170</v>
      </c>
      <c r="BU198" s="62"/>
      <c r="BV198" s="62"/>
      <c r="BW198" s="62"/>
      <c r="BX198" s="62"/>
    </row>
    <row r="199" spans="1:80" s="25" customFormat="1" ht="39" customHeight="1" x14ac:dyDescent="0.25">
      <c r="A199" s="59">
        <v>16</v>
      </c>
      <c r="B199" s="60"/>
      <c r="C199" s="61"/>
      <c r="D199" s="55" t="s">
        <v>282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7"/>
      <c r="Q199" s="133" t="s">
        <v>283</v>
      </c>
      <c r="R199" s="134"/>
      <c r="S199" s="134"/>
      <c r="T199" s="134"/>
      <c r="U199" s="135"/>
      <c r="V199" s="59" t="s">
        <v>284</v>
      </c>
      <c r="W199" s="60"/>
      <c r="X199" s="60"/>
      <c r="Y199" s="60"/>
      <c r="Z199" s="60"/>
      <c r="AA199" s="60"/>
      <c r="AB199" s="60"/>
      <c r="AC199" s="60"/>
      <c r="AD199" s="60"/>
      <c r="AE199" s="61"/>
      <c r="AF199" s="63">
        <v>0</v>
      </c>
      <c r="AG199" s="64"/>
      <c r="AH199" s="64"/>
      <c r="AI199" s="64"/>
      <c r="AJ199" s="65"/>
      <c r="AK199" s="63">
        <v>7573</v>
      </c>
      <c r="AL199" s="64"/>
      <c r="AM199" s="64"/>
      <c r="AN199" s="64"/>
      <c r="AO199" s="65"/>
      <c r="AP199" s="63">
        <f>AK199</f>
        <v>7573</v>
      </c>
      <c r="AQ199" s="64"/>
      <c r="AR199" s="64"/>
      <c r="AS199" s="64"/>
      <c r="AT199" s="65"/>
      <c r="AU199" s="63">
        <v>0</v>
      </c>
      <c r="AV199" s="64"/>
      <c r="AW199" s="64"/>
      <c r="AX199" s="64"/>
      <c r="AY199" s="65"/>
      <c r="AZ199" s="63">
        <v>7573</v>
      </c>
      <c r="BA199" s="64"/>
      <c r="BB199" s="64"/>
      <c r="BC199" s="64"/>
      <c r="BD199" s="65"/>
      <c r="BE199" s="63">
        <f>AU199+AZ199</f>
        <v>7573</v>
      </c>
      <c r="BF199" s="64"/>
      <c r="BG199" s="64"/>
      <c r="BH199" s="64"/>
      <c r="BI199" s="65"/>
      <c r="BJ199" s="63">
        <v>0</v>
      </c>
      <c r="BK199" s="64"/>
      <c r="BL199" s="64"/>
      <c r="BM199" s="64"/>
      <c r="BN199" s="65"/>
      <c r="BO199" s="63">
        <v>0</v>
      </c>
      <c r="BP199" s="64"/>
      <c r="BQ199" s="64"/>
      <c r="BR199" s="64"/>
      <c r="BS199" s="65"/>
      <c r="BT199" s="63">
        <v>0</v>
      </c>
      <c r="BU199" s="64"/>
      <c r="BV199" s="64"/>
      <c r="BW199" s="64"/>
      <c r="BX199" s="65"/>
    </row>
    <row r="200" spans="1:80" s="25" customFormat="1" ht="49" customHeight="1" x14ac:dyDescent="0.25">
      <c r="A200" s="59">
        <v>17</v>
      </c>
      <c r="B200" s="60"/>
      <c r="C200" s="61"/>
      <c r="D200" s="55" t="s">
        <v>346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7"/>
      <c r="Q200" s="59" t="s">
        <v>195</v>
      </c>
      <c r="R200" s="60"/>
      <c r="S200" s="60"/>
      <c r="T200" s="60"/>
      <c r="U200" s="61"/>
      <c r="V200" s="59" t="s">
        <v>252</v>
      </c>
      <c r="W200" s="60"/>
      <c r="X200" s="60"/>
      <c r="Y200" s="60"/>
      <c r="Z200" s="60"/>
      <c r="AA200" s="60"/>
      <c r="AB200" s="60"/>
      <c r="AC200" s="60"/>
      <c r="AD200" s="60"/>
      <c r="AE200" s="61"/>
      <c r="AF200" s="63">
        <v>0</v>
      </c>
      <c r="AG200" s="64"/>
      <c r="AH200" s="64"/>
      <c r="AI200" s="64"/>
      <c r="AJ200" s="65"/>
      <c r="AK200" s="63">
        <v>0</v>
      </c>
      <c r="AL200" s="64"/>
      <c r="AM200" s="64"/>
      <c r="AN200" s="64"/>
      <c r="AO200" s="65"/>
      <c r="AP200" s="63">
        <v>0</v>
      </c>
      <c r="AQ200" s="64"/>
      <c r="AR200" s="64"/>
      <c r="AS200" s="64"/>
      <c r="AT200" s="65"/>
      <c r="AU200" s="63">
        <v>91</v>
      </c>
      <c r="AV200" s="64"/>
      <c r="AW200" s="64"/>
      <c r="AX200" s="64"/>
      <c r="AY200" s="65"/>
      <c r="AZ200" s="63">
        <v>1</v>
      </c>
      <c r="BA200" s="64"/>
      <c r="BB200" s="64"/>
      <c r="BC200" s="64"/>
      <c r="BD200" s="65"/>
      <c r="BE200" s="62">
        <f>AU200+AZ200</f>
        <v>92</v>
      </c>
      <c r="BF200" s="62"/>
      <c r="BG200" s="62"/>
      <c r="BH200" s="62"/>
      <c r="BI200" s="62"/>
      <c r="BJ200" s="63">
        <v>0</v>
      </c>
      <c r="BK200" s="64"/>
      <c r="BL200" s="64"/>
      <c r="BM200" s="64"/>
      <c r="BN200" s="65"/>
      <c r="BO200" s="63">
        <v>0</v>
      </c>
      <c r="BP200" s="64"/>
      <c r="BQ200" s="64"/>
      <c r="BR200" s="64"/>
      <c r="BS200" s="65"/>
      <c r="BT200" s="62">
        <v>0</v>
      </c>
      <c r="BU200" s="62"/>
      <c r="BV200" s="62"/>
      <c r="BW200" s="62"/>
      <c r="BX200" s="62"/>
    </row>
    <row r="201" spans="1:80" s="6" customFormat="1" ht="15" customHeight="1" x14ac:dyDescent="0.25">
      <c r="A201" s="122">
        <v>0</v>
      </c>
      <c r="B201" s="123"/>
      <c r="C201" s="123"/>
      <c r="D201" s="118" t="s">
        <v>196</v>
      </c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20"/>
      <c r="Q201" s="121"/>
      <c r="R201" s="121"/>
      <c r="S201" s="121"/>
      <c r="T201" s="121"/>
      <c r="U201" s="121"/>
      <c r="V201" s="122"/>
      <c r="W201" s="123"/>
      <c r="X201" s="123"/>
      <c r="Y201" s="123"/>
      <c r="Z201" s="123"/>
      <c r="AA201" s="123"/>
      <c r="AB201" s="123"/>
      <c r="AC201" s="123"/>
      <c r="AD201" s="123"/>
      <c r="AE201" s="124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  <c r="BT201" s="132"/>
      <c r="BU201" s="132"/>
      <c r="BV201" s="132"/>
      <c r="BW201" s="132"/>
      <c r="BX201" s="132"/>
    </row>
    <row r="202" spans="1:80" s="25" customFormat="1" ht="33" customHeight="1" x14ac:dyDescent="0.25">
      <c r="A202" s="59">
        <v>18</v>
      </c>
      <c r="B202" s="60"/>
      <c r="C202" s="60"/>
      <c r="D202" s="55" t="s">
        <v>253</v>
      </c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7"/>
      <c r="Q202" s="58" t="s">
        <v>269</v>
      </c>
      <c r="R202" s="58"/>
      <c r="S202" s="58"/>
      <c r="T202" s="58"/>
      <c r="U202" s="58"/>
      <c r="V202" s="59" t="s">
        <v>254</v>
      </c>
      <c r="W202" s="60"/>
      <c r="X202" s="60"/>
      <c r="Y202" s="60"/>
      <c r="Z202" s="60"/>
      <c r="AA202" s="60"/>
      <c r="AB202" s="60"/>
      <c r="AC202" s="60"/>
      <c r="AD202" s="60"/>
      <c r="AE202" s="61"/>
      <c r="AF202" s="62">
        <v>22114</v>
      </c>
      <c r="AG202" s="62"/>
      <c r="AH202" s="62"/>
      <c r="AI202" s="62"/>
      <c r="AJ202" s="62"/>
      <c r="AK202" s="62">
        <v>9515</v>
      </c>
      <c r="AL202" s="62"/>
      <c r="AM202" s="62"/>
      <c r="AN202" s="62"/>
      <c r="AO202" s="62"/>
      <c r="AP202" s="62">
        <v>31630</v>
      </c>
      <c r="AQ202" s="62"/>
      <c r="AR202" s="62"/>
      <c r="AS202" s="62"/>
      <c r="AT202" s="62"/>
      <c r="AU202" s="62">
        <v>23470</v>
      </c>
      <c r="AV202" s="62"/>
      <c r="AW202" s="62"/>
      <c r="AX202" s="62"/>
      <c r="AY202" s="62"/>
      <c r="AZ202" s="62">
        <v>1588</v>
      </c>
      <c r="BA202" s="62"/>
      <c r="BB202" s="62"/>
      <c r="BC202" s="62"/>
      <c r="BD202" s="62"/>
      <c r="BE202" s="62">
        <f>AU202+AZ202</f>
        <v>25058</v>
      </c>
      <c r="BF202" s="62"/>
      <c r="BG202" s="62"/>
      <c r="BH202" s="62"/>
      <c r="BI202" s="62"/>
      <c r="BJ202" s="62">
        <f>BJ183/BJ194</f>
        <v>22519.168126684635</v>
      </c>
      <c r="BK202" s="62"/>
      <c r="BL202" s="62"/>
      <c r="BM202" s="62"/>
      <c r="BN202" s="62"/>
      <c r="BO202" s="62">
        <f>BO183/BJ194</f>
        <v>504.56738544474393</v>
      </c>
      <c r="BP202" s="62"/>
      <c r="BQ202" s="62"/>
      <c r="BR202" s="62"/>
      <c r="BS202" s="62"/>
      <c r="BT202" s="62">
        <f>BT183/BT194</f>
        <v>23023.73551212938</v>
      </c>
      <c r="BU202" s="62"/>
      <c r="BV202" s="62"/>
      <c r="BW202" s="62"/>
      <c r="BX202" s="62"/>
    </row>
    <row r="203" spans="1:80" s="25" customFormat="1" ht="41" customHeight="1" x14ac:dyDescent="0.25">
      <c r="A203" s="59">
        <v>19</v>
      </c>
      <c r="B203" s="60"/>
      <c r="C203" s="61"/>
      <c r="D203" s="55" t="s">
        <v>285</v>
      </c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7"/>
      <c r="Q203" s="59" t="s">
        <v>269</v>
      </c>
      <c r="R203" s="60"/>
      <c r="S203" s="60"/>
      <c r="T203" s="60"/>
      <c r="U203" s="61"/>
      <c r="V203" s="59" t="s">
        <v>286</v>
      </c>
      <c r="W203" s="60"/>
      <c r="X203" s="60"/>
      <c r="Y203" s="60"/>
      <c r="Z203" s="60"/>
      <c r="AA203" s="60"/>
      <c r="AB203" s="60"/>
      <c r="AC203" s="60"/>
      <c r="AD203" s="60"/>
      <c r="AE203" s="61"/>
      <c r="AF203" s="63">
        <v>1500</v>
      </c>
      <c r="AG203" s="64"/>
      <c r="AH203" s="64"/>
      <c r="AI203" s="64"/>
      <c r="AJ203" s="65"/>
      <c r="AK203" s="63">
        <v>0</v>
      </c>
      <c r="AL203" s="64"/>
      <c r="AM203" s="64"/>
      <c r="AN203" s="64"/>
      <c r="AO203" s="65"/>
      <c r="AP203" s="62">
        <f>AF203</f>
        <v>1500</v>
      </c>
      <c r="AQ203" s="62"/>
      <c r="AR203" s="62"/>
      <c r="AS203" s="62"/>
      <c r="AT203" s="62"/>
      <c r="AU203" s="63">
        <v>1658</v>
      </c>
      <c r="AV203" s="64"/>
      <c r="AW203" s="64"/>
      <c r="AX203" s="64"/>
      <c r="AY203" s="65"/>
      <c r="AZ203" s="63">
        <v>0</v>
      </c>
      <c r="BA203" s="64"/>
      <c r="BB203" s="64"/>
      <c r="BC203" s="64"/>
      <c r="BD203" s="65"/>
      <c r="BE203" s="63">
        <f>AU203+AZ203</f>
        <v>1658</v>
      </c>
      <c r="BF203" s="64"/>
      <c r="BG203" s="64"/>
      <c r="BH203" s="64"/>
      <c r="BI203" s="65"/>
      <c r="BJ203" s="63">
        <f>BJ185/BJ198</f>
        <v>1820.0941176470587</v>
      </c>
      <c r="BK203" s="64"/>
      <c r="BL203" s="64"/>
      <c r="BM203" s="64"/>
      <c r="BN203" s="65"/>
      <c r="BO203" s="63">
        <v>0</v>
      </c>
      <c r="BP203" s="64"/>
      <c r="BQ203" s="64"/>
      <c r="BR203" s="64"/>
      <c r="BS203" s="65"/>
      <c r="BT203" s="63">
        <f>BJ203</f>
        <v>1820.0941176470587</v>
      </c>
      <c r="BU203" s="64"/>
      <c r="BV203" s="64"/>
      <c r="BW203" s="64"/>
      <c r="BX203" s="65"/>
    </row>
    <row r="204" spans="1:80" s="25" customFormat="1" ht="35" customHeight="1" x14ac:dyDescent="0.25">
      <c r="A204" s="59">
        <v>20</v>
      </c>
      <c r="B204" s="60"/>
      <c r="C204" s="60"/>
      <c r="D204" s="55" t="s">
        <v>273</v>
      </c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7"/>
      <c r="Q204" s="58" t="s">
        <v>269</v>
      </c>
      <c r="R204" s="58"/>
      <c r="S204" s="58"/>
      <c r="T204" s="58"/>
      <c r="U204" s="58"/>
      <c r="V204" s="59" t="s">
        <v>197</v>
      </c>
      <c r="W204" s="60"/>
      <c r="X204" s="60"/>
      <c r="Y204" s="60"/>
      <c r="Z204" s="60"/>
      <c r="AA204" s="60"/>
      <c r="AB204" s="60"/>
      <c r="AC204" s="60"/>
      <c r="AD204" s="60"/>
      <c r="AE204" s="61"/>
      <c r="AF204" s="62">
        <v>13679</v>
      </c>
      <c r="AG204" s="62"/>
      <c r="AH204" s="62"/>
      <c r="AI204" s="62"/>
      <c r="AJ204" s="62"/>
      <c r="AK204" s="62">
        <v>10132</v>
      </c>
      <c r="AL204" s="62"/>
      <c r="AM204" s="62"/>
      <c r="AN204" s="62"/>
      <c r="AO204" s="62"/>
      <c r="AP204" s="62">
        <v>11906</v>
      </c>
      <c r="AQ204" s="62"/>
      <c r="AR204" s="62"/>
      <c r="AS204" s="62"/>
      <c r="AT204" s="62"/>
      <c r="AU204" s="62">
        <v>14842</v>
      </c>
      <c r="AV204" s="62"/>
      <c r="AW204" s="62"/>
      <c r="AX204" s="62"/>
      <c r="AY204" s="62"/>
      <c r="AZ204" s="62">
        <v>0</v>
      </c>
      <c r="BA204" s="62"/>
      <c r="BB204" s="62"/>
      <c r="BC204" s="62"/>
      <c r="BD204" s="62"/>
      <c r="BE204" s="62">
        <f>AU204+AZ204</f>
        <v>14842</v>
      </c>
      <c r="BF204" s="62"/>
      <c r="BG204" s="62"/>
      <c r="BH204" s="62"/>
      <c r="BI204" s="62"/>
      <c r="BJ204" s="62">
        <f>47229151/12/261.08</f>
        <v>15074.929459680305</v>
      </c>
      <c r="BK204" s="62"/>
      <c r="BL204" s="62"/>
      <c r="BM204" s="62"/>
      <c r="BN204" s="62"/>
      <c r="BO204" s="62">
        <v>0</v>
      </c>
      <c r="BP204" s="62"/>
      <c r="BQ204" s="62"/>
      <c r="BR204" s="62"/>
      <c r="BS204" s="62"/>
      <c r="BT204" s="63">
        <f>BJ204</f>
        <v>15074.929459680305</v>
      </c>
      <c r="BU204" s="64"/>
      <c r="BV204" s="64"/>
      <c r="BW204" s="64"/>
      <c r="BX204" s="65"/>
      <c r="CB204" s="49"/>
    </row>
    <row r="205" spans="1:80" s="25" customFormat="1" ht="48" customHeight="1" x14ac:dyDescent="0.25">
      <c r="A205" s="59">
        <v>21</v>
      </c>
      <c r="B205" s="60"/>
      <c r="C205" s="60"/>
      <c r="D205" s="55" t="s">
        <v>347</v>
      </c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7"/>
      <c r="Q205" s="58" t="s">
        <v>269</v>
      </c>
      <c r="R205" s="58"/>
      <c r="S205" s="58"/>
      <c r="T205" s="58"/>
      <c r="U205" s="58"/>
      <c r="V205" s="59" t="s">
        <v>197</v>
      </c>
      <c r="W205" s="60"/>
      <c r="X205" s="60"/>
      <c r="Y205" s="60"/>
      <c r="Z205" s="60"/>
      <c r="AA205" s="60"/>
      <c r="AB205" s="60"/>
      <c r="AC205" s="60"/>
      <c r="AD205" s="60"/>
      <c r="AE205" s="61"/>
      <c r="AF205" s="62">
        <v>0</v>
      </c>
      <c r="AG205" s="62"/>
      <c r="AH205" s="62"/>
      <c r="AI205" s="62"/>
      <c r="AJ205" s="62"/>
      <c r="AK205" s="62">
        <v>0</v>
      </c>
      <c r="AL205" s="62"/>
      <c r="AM205" s="62"/>
      <c r="AN205" s="62"/>
      <c r="AO205" s="62"/>
      <c r="AP205" s="62">
        <v>0</v>
      </c>
      <c r="AQ205" s="62"/>
      <c r="AR205" s="62"/>
      <c r="AS205" s="62"/>
      <c r="AT205" s="62"/>
      <c r="AU205" s="62">
        <v>2600</v>
      </c>
      <c r="AV205" s="62"/>
      <c r="AW205" s="62"/>
      <c r="AX205" s="62"/>
      <c r="AY205" s="62"/>
      <c r="AZ205" s="62">
        <v>54999</v>
      </c>
      <c r="BA205" s="62"/>
      <c r="BB205" s="62"/>
      <c r="BC205" s="62"/>
      <c r="BD205" s="62"/>
      <c r="BE205" s="62">
        <v>3170</v>
      </c>
      <c r="BF205" s="62"/>
      <c r="BG205" s="62"/>
      <c r="BH205" s="62"/>
      <c r="BI205" s="62"/>
      <c r="BJ205" s="62">
        <v>0</v>
      </c>
      <c r="BK205" s="62"/>
      <c r="BL205" s="62"/>
      <c r="BM205" s="62"/>
      <c r="BN205" s="62"/>
      <c r="BO205" s="62">
        <v>0</v>
      </c>
      <c r="BP205" s="62"/>
      <c r="BQ205" s="62"/>
      <c r="BR205" s="62"/>
      <c r="BS205" s="62"/>
      <c r="BT205" s="62">
        <v>0</v>
      </c>
      <c r="BU205" s="62"/>
      <c r="BV205" s="62"/>
      <c r="BW205" s="62"/>
      <c r="BX205" s="62"/>
    </row>
    <row r="206" spans="1:80" s="25" customFormat="1" ht="48" customHeight="1" x14ac:dyDescent="0.25">
      <c r="A206" s="59">
        <v>22</v>
      </c>
      <c r="B206" s="60"/>
      <c r="C206" s="60"/>
      <c r="D206" s="55" t="s">
        <v>287</v>
      </c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7"/>
      <c r="Q206" s="58" t="s">
        <v>269</v>
      </c>
      <c r="R206" s="58"/>
      <c r="S206" s="58"/>
      <c r="T206" s="58"/>
      <c r="U206" s="58"/>
      <c r="V206" s="59" t="s">
        <v>197</v>
      </c>
      <c r="W206" s="60"/>
      <c r="X206" s="60"/>
      <c r="Y206" s="60"/>
      <c r="Z206" s="60"/>
      <c r="AA206" s="60"/>
      <c r="AB206" s="60"/>
      <c r="AC206" s="60"/>
      <c r="AD206" s="60"/>
      <c r="AE206" s="61"/>
      <c r="AF206" s="62">
        <v>1248</v>
      </c>
      <c r="AG206" s="62"/>
      <c r="AH206" s="62"/>
      <c r="AI206" s="62"/>
      <c r="AJ206" s="62"/>
      <c r="AK206" s="62">
        <v>21183</v>
      </c>
      <c r="AL206" s="62"/>
      <c r="AM206" s="62"/>
      <c r="AN206" s="62"/>
      <c r="AO206" s="62"/>
      <c r="AP206" s="62">
        <v>2690</v>
      </c>
      <c r="AQ206" s="62"/>
      <c r="AR206" s="62"/>
      <c r="AS206" s="62"/>
      <c r="AT206" s="62"/>
      <c r="AU206" s="62">
        <v>663</v>
      </c>
      <c r="AV206" s="62"/>
      <c r="AW206" s="62"/>
      <c r="AX206" s="62"/>
      <c r="AY206" s="62"/>
      <c r="AZ206" s="62">
        <v>9572</v>
      </c>
      <c r="BA206" s="62"/>
      <c r="BB206" s="62"/>
      <c r="BC206" s="62"/>
      <c r="BD206" s="62"/>
      <c r="BE206" s="62">
        <v>1410</v>
      </c>
      <c r="BF206" s="62"/>
      <c r="BG206" s="62"/>
      <c r="BH206" s="62"/>
      <c r="BI206" s="62"/>
      <c r="BJ206" s="62">
        <f>BJ189/BJ197</f>
        <v>733.1733966745843</v>
      </c>
      <c r="BK206" s="62"/>
      <c r="BL206" s="62"/>
      <c r="BM206" s="62"/>
      <c r="BN206" s="62"/>
      <c r="BO206" s="62">
        <f>BO189/BO197</f>
        <v>5400</v>
      </c>
      <c r="BP206" s="62"/>
      <c r="BQ206" s="62"/>
      <c r="BR206" s="62"/>
      <c r="BS206" s="62"/>
      <c r="BT206" s="62">
        <f>BT189/BT197</f>
        <v>755.2387706855792</v>
      </c>
      <c r="BU206" s="62"/>
      <c r="BV206" s="62"/>
      <c r="BW206" s="62"/>
      <c r="BX206" s="62"/>
    </row>
    <row r="207" spans="1:80" s="25" customFormat="1" ht="41" customHeight="1" x14ac:dyDescent="0.25">
      <c r="A207" s="59">
        <v>23</v>
      </c>
      <c r="B207" s="60"/>
      <c r="C207" s="61"/>
      <c r="D207" s="55" t="s">
        <v>288</v>
      </c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7"/>
      <c r="Q207" s="59" t="s">
        <v>269</v>
      </c>
      <c r="R207" s="60"/>
      <c r="S207" s="60"/>
      <c r="T207" s="60"/>
      <c r="U207" s="61"/>
      <c r="V207" s="59" t="s">
        <v>286</v>
      </c>
      <c r="W207" s="60"/>
      <c r="X207" s="60"/>
      <c r="Y207" s="60"/>
      <c r="Z207" s="60"/>
      <c r="AA207" s="60"/>
      <c r="AB207" s="60"/>
      <c r="AC207" s="60"/>
      <c r="AD207" s="60"/>
      <c r="AE207" s="61"/>
      <c r="AF207" s="63">
        <v>0</v>
      </c>
      <c r="AG207" s="64"/>
      <c r="AH207" s="64"/>
      <c r="AI207" s="64"/>
      <c r="AJ207" s="65"/>
      <c r="AK207" s="63">
        <v>2484</v>
      </c>
      <c r="AL207" s="64"/>
      <c r="AM207" s="64"/>
      <c r="AN207" s="64"/>
      <c r="AO207" s="65"/>
      <c r="AP207" s="63">
        <f>AK207</f>
        <v>2484</v>
      </c>
      <c r="AQ207" s="64"/>
      <c r="AR207" s="64"/>
      <c r="AS207" s="64"/>
      <c r="AT207" s="65"/>
      <c r="AU207" s="63">
        <v>0</v>
      </c>
      <c r="AV207" s="64"/>
      <c r="AW207" s="64"/>
      <c r="AX207" s="64"/>
      <c r="AY207" s="65"/>
      <c r="AZ207" s="63">
        <v>132</v>
      </c>
      <c r="BA207" s="64"/>
      <c r="BB207" s="64"/>
      <c r="BC207" s="64"/>
      <c r="BD207" s="65"/>
      <c r="BE207" s="63">
        <v>132</v>
      </c>
      <c r="BF207" s="64"/>
      <c r="BG207" s="64"/>
      <c r="BH207" s="64"/>
      <c r="BI207" s="65"/>
      <c r="BJ207" s="63">
        <v>0</v>
      </c>
      <c r="BK207" s="64"/>
      <c r="BL207" s="64"/>
      <c r="BM207" s="64"/>
      <c r="BN207" s="65"/>
      <c r="BO207" s="63">
        <v>0</v>
      </c>
      <c r="BP207" s="64"/>
      <c r="BQ207" s="64"/>
      <c r="BR207" s="64"/>
      <c r="BS207" s="65"/>
      <c r="BT207" s="63">
        <v>0</v>
      </c>
      <c r="BU207" s="64"/>
      <c r="BV207" s="64"/>
      <c r="BW207" s="64"/>
      <c r="BX207" s="65"/>
    </row>
    <row r="208" spans="1:80" s="6" customFormat="1" ht="15" customHeight="1" x14ac:dyDescent="0.25">
      <c r="A208" s="122">
        <v>0</v>
      </c>
      <c r="B208" s="123"/>
      <c r="C208" s="123"/>
      <c r="D208" s="118" t="s">
        <v>198</v>
      </c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20"/>
      <c r="Q208" s="121"/>
      <c r="R208" s="121"/>
      <c r="S208" s="121"/>
      <c r="T208" s="121"/>
      <c r="U208" s="121"/>
      <c r="V208" s="122"/>
      <c r="W208" s="123"/>
      <c r="X208" s="123"/>
      <c r="Y208" s="123"/>
      <c r="Z208" s="123"/>
      <c r="AA208" s="123"/>
      <c r="AB208" s="123"/>
      <c r="AC208" s="123"/>
      <c r="AD208" s="123"/>
      <c r="AE208" s="124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</row>
    <row r="209" spans="1:79" s="25" customFormat="1" ht="51.5" customHeight="1" x14ac:dyDescent="0.25">
      <c r="A209" s="59">
        <v>24</v>
      </c>
      <c r="B209" s="60"/>
      <c r="C209" s="60"/>
      <c r="D209" s="55" t="s">
        <v>257</v>
      </c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7"/>
      <c r="Q209" s="58" t="s">
        <v>199</v>
      </c>
      <c r="R209" s="58"/>
      <c r="S209" s="58"/>
      <c r="T209" s="58"/>
      <c r="U209" s="58"/>
      <c r="V209" s="59" t="s">
        <v>197</v>
      </c>
      <c r="W209" s="60"/>
      <c r="X209" s="60"/>
      <c r="Y209" s="60"/>
      <c r="Z209" s="60"/>
      <c r="AA209" s="60"/>
      <c r="AB209" s="60"/>
      <c r="AC209" s="60"/>
      <c r="AD209" s="60"/>
      <c r="AE209" s="61"/>
      <c r="AF209" s="62">
        <v>119</v>
      </c>
      <c r="AG209" s="62"/>
      <c r="AH209" s="62"/>
      <c r="AI209" s="62"/>
      <c r="AJ209" s="62"/>
      <c r="AK209" s="62">
        <v>0</v>
      </c>
      <c r="AL209" s="62"/>
      <c r="AM209" s="62"/>
      <c r="AN209" s="62"/>
      <c r="AO209" s="62"/>
      <c r="AP209" s="62">
        <f>AF209</f>
        <v>119</v>
      </c>
      <c r="AQ209" s="62"/>
      <c r="AR209" s="62"/>
      <c r="AS209" s="62"/>
      <c r="AT209" s="62"/>
      <c r="AU209" s="62">
        <v>101</v>
      </c>
      <c r="AV209" s="62"/>
      <c r="AW209" s="62"/>
      <c r="AX209" s="62"/>
      <c r="AY209" s="62"/>
      <c r="AZ209" s="62">
        <v>0</v>
      </c>
      <c r="BA209" s="62"/>
      <c r="BB209" s="62"/>
      <c r="BC209" s="62"/>
      <c r="BD209" s="62"/>
      <c r="BE209" s="62">
        <v>101</v>
      </c>
      <c r="BF209" s="62"/>
      <c r="BG209" s="62"/>
      <c r="BH209" s="62"/>
      <c r="BI209" s="62"/>
      <c r="BJ209" s="62">
        <f>(100+103+110+105)/4</f>
        <v>104.5</v>
      </c>
      <c r="BK209" s="62"/>
      <c r="BL209" s="62"/>
      <c r="BM209" s="62"/>
      <c r="BN209" s="62"/>
      <c r="BO209" s="62">
        <v>0</v>
      </c>
      <c r="BP209" s="62"/>
      <c r="BQ209" s="62"/>
      <c r="BR209" s="62"/>
      <c r="BS209" s="62"/>
      <c r="BT209" s="62">
        <f>BJ209</f>
        <v>104.5</v>
      </c>
      <c r="BU209" s="62"/>
      <c r="BV209" s="62"/>
      <c r="BW209" s="62"/>
      <c r="BX209" s="62"/>
    </row>
    <row r="210" spans="1:79" s="25" customFormat="1" ht="61.5" customHeight="1" x14ac:dyDescent="0.25">
      <c r="A210" s="59">
        <v>25</v>
      </c>
      <c r="B210" s="60"/>
      <c r="C210" s="60"/>
      <c r="D210" s="55" t="s">
        <v>258</v>
      </c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7"/>
      <c r="Q210" s="58" t="s">
        <v>199</v>
      </c>
      <c r="R210" s="58"/>
      <c r="S210" s="58"/>
      <c r="T210" s="58"/>
      <c r="U210" s="58"/>
      <c r="V210" s="59" t="s">
        <v>197</v>
      </c>
      <c r="W210" s="60"/>
      <c r="X210" s="60"/>
      <c r="Y210" s="60"/>
      <c r="Z210" s="60"/>
      <c r="AA210" s="60"/>
      <c r="AB210" s="60"/>
      <c r="AC210" s="60"/>
      <c r="AD210" s="60"/>
      <c r="AE210" s="61"/>
      <c r="AF210" s="62">
        <v>113</v>
      </c>
      <c r="AG210" s="62"/>
      <c r="AH210" s="62"/>
      <c r="AI210" s="62"/>
      <c r="AJ210" s="62"/>
      <c r="AK210" s="62">
        <v>0</v>
      </c>
      <c r="AL210" s="62"/>
      <c r="AM210" s="62"/>
      <c r="AN210" s="62"/>
      <c r="AO210" s="62"/>
      <c r="AP210" s="62">
        <f>AF210</f>
        <v>113</v>
      </c>
      <c r="AQ210" s="62"/>
      <c r="AR210" s="62"/>
      <c r="AS210" s="62"/>
      <c r="AT210" s="62"/>
      <c r="AU210" s="62">
        <v>94</v>
      </c>
      <c r="AV210" s="62"/>
      <c r="AW210" s="62"/>
      <c r="AX210" s="62"/>
      <c r="AY210" s="62"/>
      <c r="AZ210" s="62">
        <v>0</v>
      </c>
      <c r="BA210" s="62"/>
      <c r="BB210" s="62"/>
      <c r="BC210" s="62"/>
      <c r="BD210" s="62"/>
      <c r="BE210" s="62">
        <v>94</v>
      </c>
      <c r="BF210" s="62"/>
      <c r="BG210" s="62"/>
      <c r="BH210" s="62"/>
      <c r="BI210" s="62"/>
      <c r="BJ210" s="62">
        <f>(100+104+103+102)/4</f>
        <v>102.25</v>
      </c>
      <c r="BK210" s="62"/>
      <c r="BL210" s="62"/>
      <c r="BM210" s="62"/>
      <c r="BN210" s="62"/>
      <c r="BO210" s="62">
        <v>0</v>
      </c>
      <c r="BP210" s="62"/>
      <c r="BQ210" s="62"/>
      <c r="BR210" s="62"/>
      <c r="BS210" s="62"/>
      <c r="BT210" s="62">
        <f>BJ210</f>
        <v>102.25</v>
      </c>
      <c r="BU210" s="62"/>
      <c r="BV210" s="62"/>
      <c r="BW210" s="62"/>
      <c r="BX210" s="62"/>
    </row>
    <row r="211" spans="1:79" s="25" customFormat="1" ht="34.5" customHeight="1" x14ac:dyDescent="0.25">
      <c r="A211" s="59">
        <v>26</v>
      </c>
      <c r="B211" s="60"/>
      <c r="C211" s="60"/>
      <c r="D211" s="55" t="s">
        <v>200</v>
      </c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7"/>
      <c r="Q211" s="58" t="s">
        <v>199</v>
      </c>
      <c r="R211" s="58"/>
      <c r="S211" s="58"/>
      <c r="T211" s="58"/>
      <c r="U211" s="58"/>
      <c r="V211" s="59" t="s">
        <v>197</v>
      </c>
      <c r="W211" s="60"/>
      <c r="X211" s="60"/>
      <c r="Y211" s="60"/>
      <c r="Z211" s="60"/>
      <c r="AA211" s="60"/>
      <c r="AB211" s="60"/>
      <c r="AC211" s="60"/>
      <c r="AD211" s="60"/>
      <c r="AE211" s="61"/>
      <c r="AF211" s="62">
        <v>0</v>
      </c>
      <c r="AG211" s="62"/>
      <c r="AH211" s="62"/>
      <c r="AI211" s="62"/>
      <c r="AJ211" s="62"/>
      <c r="AK211" s="62">
        <v>120</v>
      </c>
      <c r="AL211" s="62"/>
      <c r="AM211" s="62"/>
      <c r="AN211" s="62"/>
      <c r="AO211" s="62"/>
      <c r="AP211" s="62">
        <f>AK211</f>
        <v>120</v>
      </c>
      <c r="AQ211" s="62"/>
      <c r="AR211" s="62"/>
      <c r="AS211" s="62"/>
      <c r="AT211" s="62"/>
      <c r="AU211" s="62">
        <v>0</v>
      </c>
      <c r="AV211" s="62"/>
      <c r="AW211" s="62"/>
      <c r="AX211" s="62"/>
      <c r="AY211" s="62"/>
      <c r="AZ211" s="62">
        <v>80</v>
      </c>
      <c r="BA211" s="62"/>
      <c r="BB211" s="62"/>
      <c r="BC211" s="62"/>
      <c r="BD211" s="62"/>
      <c r="BE211" s="62">
        <v>80</v>
      </c>
      <c r="BF211" s="62"/>
      <c r="BG211" s="62"/>
      <c r="BH211" s="62"/>
      <c r="BI211" s="62"/>
      <c r="BJ211" s="62">
        <v>0</v>
      </c>
      <c r="BK211" s="62"/>
      <c r="BL211" s="62"/>
      <c r="BM211" s="62"/>
      <c r="BN211" s="62"/>
      <c r="BO211" s="62">
        <f>BL31/AS31%</f>
        <v>103.8352786841598</v>
      </c>
      <c r="BP211" s="62"/>
      <c r="BQ211" s="62"/>
      <c r="BR211" s="62"/>
      <c r="BS211" s="62"/>
      <c r="BT211" s="62">
        <f>BO211</f>
        <v>103.8352786841598</v>
      </c>
      <c r="BU211" s="62"/>
      <c r="BV211" s="62"/>
      <c r="BW211" s="62"/>
      <c r="BX211" s="62"/>
    </row>
    <row r="212" spans="1:79" s="25" customFormat="1" ht="33.5" customHeight="1" x14ac:dyDescent="0.25">
      <c r="A212" s="59">
        <v>27</v>
      </c>
      <c r="B212" s="60"/>
      <c r="C212" s="60"/>
      <c r="D212" s="55" t="s">
        <v>201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7"/>
      <c r="Q212" s="58" t="s">
        <v>199</v>
      </c>
      <c r="R212" s="58"/>
      <c r="S212" s="58"/>
      <c r="T212" s="58"/>
      <c r="U212" s="58"/>
      <c r="V212" s="59" t="s">
        <v>197</v>
      </c>
      <c r="W212" s="60"/>
      <c r="X212" s="60"/>
      <c r="Y212" s="60"/>
      <c r="Z212" s="60"/>
      <c r="AA212" s="60"/>
      <c r="AB212" s="60"/>
      <c r="AC212" s="60"/>
      <c r="AD212" s="60"/>
      <c r="AE212" s="61"/>
      <c r="AF212" s="62">
        <v>88</v>
      </c>
      <c r="AG212" s="62"/>
      <c r="AH212" s="62"/>
      <c r="AI212" s="62"/>
      <c r="AJ212" s="62"/>
      <c r="AK212" s="62">
        <v>4</v>
      </c>
      <c r="AL212" s="62"/>
      <c r="AM212" s="62"/>
      <c r="AN212" s="62"/>
      <c r="AO212" s="62"/>
      <c r="AP212" s="62">
        <v>62</v>
      </c>
      <c r="AQ212" s="62"/>
      <c r="AR212" s="62"/>
      <c r="AS212" s="62"/>
      <c r="AT212" s="62"/>
      <c r="AU212" s="62">
        <v>90</v>
      </c>
      <c r="AV212" s="62"/>
      <c r="AW212" s="62"/>
      <c r="AX212" s="62"/>
      <c r="AY212" s="62"/>
      <c r="AZ212" s="62">
        <v>22</v>
      </c>
      <c r="BA212" s="62"/>
      <c r="BB212" s="62"/>
      <c r="BC212" s="62"/>
      <c r="BD212" s="62"/>
      <c r="BE212" s="62">
        <v>86</v>
      </c>
      <c r="BF212" s="62"/>
      <c r="BG212" s="62"/>
      <c r="BH212" s="62"/>
      <c r="BI212" s="62"/>
      <c r="BJ212" s="131">
        <f>(BG66+BG67+BG73+BG74+BG75+BG76+BG77)/BG85%</f>
        <v>91.068915817762971</v>
      </c>
      <c r="BK212" s="131"/>
      <c r="BL212" s="131"/>
      <c r="BM212" s="131"/>
      <c r="BN212" s="131"/>
      <c r="BO212" s="131">
        <f>(BL66+BL67+BL73+BL74+BL75+BL76+BL77)/BL85%</f>
        <v>69.072275093552435</v>
      </c>
      <c r="BP212" s="131"/>
      <c r="BQ212" s="131"/>
      <c r="BR212" s="131"/>
      <c r="BS212" s="131"/>
      <c r="BT212" s="131">
        <f>(BU66+BU67+BU73+BU74+BU75+BU76+BU77)/BU85%</f>
        <v>90.586857313705934</v>
      </c>
      <c r="BU212" s="131"/>
      <c r="BV212" s="131"/>
      <c r="BW212" s="131"/>
      <c r="BX212" s="131"/>
    </row>
    <row r="213" spans="1:79" s="25" customFormat="1" ht="33.5" customHeight="1" x14ac:dyDescent="0.25">
      <c r="A213" s="59">
        <v>28</v>
      </c>
      <c r="B213" s="60"/>
      <c r="C213" s="61"/>
      <c r="D213" s="55" t="s">
        <v>289</v>
      </c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7"/>
      <c r="Q213" s="59" t="s">
        <v>199</v>
      </c>
      <c r="R213" s="60"/>
      <c r="S213" s="60"/>
      <c r="T213" s="60"/>
      <c r="U213" s="61"/>
      <c r="V213" s="59" t="s">
        <v>286</v>
      </c>
      <c r="W213" s="60"/>
      <c r="X213" s="60"/>
      <c r="Y213" s="60"/>
      <c r="Z213" s="60"/>
      <c r="AA213" s="60"/>
      <c r="AB213" s="60"/>
      <c r="AC213" s="60"/>
      <c r="AD213" s="60"/>
      <c r="AE213" s="61"/>
      <c r="AF213" s="63">
        <v>100</v>
      </c>
      <c r="AG213" s="64"/>
      <c r="AH213" s="64"/>
      <c r="AI213" s="64"/>
      <c r="AJ213" s="65"/>
      <c r="AK213" s="63">
        <v>0</v>
      </c>
      <c r="AL213" s="64"/>
      <c r="AM213" s="64"/>
      <c r="AN213" s="64"/>
      <c r="AO213" s="65"/>
      <c r="AP213" s="63">
        <f>AF213</f>
        <v>100</v>
      </c>
      <c r="AQ213" s="64"/>
      <c r="AR213" s="64"/>
      <c r="AS213" s="64"/>
      <c r="AT213" s="65"/>
      <c r="AU213" s="63">
        <v>0</v>
      </c>
      <c r="AV213" s="64"/>
      <c r="AW213" s="64"/>
      <c r="AX213" s="64"/>
      <c r="AY213" s="65"/>
      <c r="AZ213" s="63">
        <v>0</v>
      </c>
      <c r="BA213" s="64"/>
      <c r="BB213" s="64"/>
      <c r="BC213" s="64"/>
      <c r="BD213" s="65"/>
      <c r="BE213" s="63">
        <v>0</v>
      </c>
      <c r="BF213" s="64"/>
      <c r="BG213" s="64"/>
      <c r="BH213" s="64"/>
      <c r="BI213" s="65"/>
      <c r="BJ213" s="63">
        <v>0</v>
      </c>
      <c r="BK213" s="64"/>
      <c r="BL213" s="64"/>
      <c r="BM213" s="64"/>
      <c r="BN213" s="65"/>
      <c r="BO213" s="63">
        <v>0</v>
      </c>
      <c r="BP213" s="64"/>
      <c r="BQ213" s="64"/>
      <c r="BR213" s="64"/>
      <c r="BS213" s="65"/>
      <c r="BT213" s="63">
        <v>0</v>
      </c>
      <c r="BU213" s="64"/>
      <c r="BV213" s="64"/>
      <c r="BW213" s="64"/>
      <c r="BX213" s="65"/>
    </row>
    <row r="214" spans="1:79" s="25" customFormat="1" ht="69.5" customHeight="1" x14ac:dyDescent="0.25">
      <c r="A214" s="59">
        <v>29</v>
      </c>
      <c r="B214" s="60"/>
      <c r="C214" s="61"/>
      <c r="D214" s="55" t="s">
        <v>339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7"/>
      <c r="Q214" s="59" t="s">
        <v>199</v>
      </c>
      <c r="R214" s="60"/>
      <c r="S214" s="60"/>
      <c r="T214" s="60"/>
      <c r="U214" s="61"/>
      <c r="V214" s="59" t="s">
        <v>286</v>
      </c>
      <c r="W214" s="60"/>
      <c r="X214" s="60"/>
      <c r="Y214" s="60"/>
      <c r="Z214" s="60"/>
      <c r="AA214" s="60"/>
      <c r="AB214" s="60"/>
      <c r="AC214" s="60"/>
      <c r="AD214" s="60"/>
      <c r="AE214" s="61"/>
      <c r="AF214" s="63">
        <v>0</v>
      </c>
      <c r="AG214" s="64"/>
      <c r="AH214" s="64"/>
      <c r="AI214" s="64"/>
      <c r="AJ214" s="65"/>
      <c r="AK214" s="63">
        <v>92</v>
      </c>
      <c r="AL214" s="64"/>
      <c r="AM214" s="64"/>
      <c r="AN214" s="64"/>
      <c r="AO214" s="65"/>
      <c r="AP214" s="63">
        <f>AK214</f>
        <v>92</v>
      </c>
      <c r="AQ214" s="64"/>
      <c r="AR214" s="64"/>
      <c r="AS214" s="64"/>
      <c r="AT214" s="65"/>
      <c r="AU214" s="63">
        <v>0</v>
      </c>
      <c r="AV214" s="64"/>
      <c r="AW214" s="64"/>
      <c r="AX214" s="64"/>
      <c r="AY214" s="65"/>
      <c r="AZ214" s="63">
        <v>100</v>
      </c>
      <c r="BA214" s="64"/>
      <c r="BB214" s="64"/>
      <c r="BC214" s="64"/>
      <c r="BD214" s="65"/>
      <c r="BE214" s="63">
        <v>100</v>
      </c>
      <c r="BF214" s="64"/>
      <c r="BG214" s="64"/>
      <c r="BH214" s="64"/>
      <c r="BI214" s="65"/>
      <c r="BJ214" s="63">
        <v>0</v>
      </c>
      <c r="BK214" s="64"/>
      <c r="BL214" s="64"/>
      <c r="BM214" s="64"/>
      <c r="BN214" s="65"/>
      <c r="BO214" s="63">
        <v>0</v>
      </c>
      <c r="BP214" s="64"/>
      <c r="BQ214" s="64"/>
      <c r="BR214" s="64"/>
      <c r="BS214" s="65"/>
      <c r="BT214" s="63">
        <v>0</v>
      </c>
      <c r="BU214" s="64"/>
      <c r="BV214" s="64"/>
      <c r="BW214" s="64"/>
      <c r="BX214" s="65"/>
    </row>
    <row r="215" spans="1:79" s="25" customFormat="1" ht="40" customHeight="1" x14ac:dyDescent="0.25">
      <c r="A215" s="59">
        <v>30</v>
      </c>
      <c r="B215" s="60"/>
      <c r="C215" s="61"/>
      <c r="D215" s="55" t="s">
        <v>348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7"/>
      <c r="Q215" s="59" t="s">
        <v>199</v>
      </c>
      <c r="R215" s="60"/>
      <c r="S215" s="60"/>
      <c r="T215" s="60"/>
      <c r="U215" s="61"/>
      <c r="V215" s="59" t="s">
        <v>286</v>
      </c>
      <c r="W215" s="60"/>
      <c r="X215" s="60"/>
      <c r="Y215" s="60"/>
      <c r="Z215" s="60"/>
      <c r="AA215" s="60"/>
      <c r="AB215" s="60"/>
      <c r="AC215" s="60"/>
      <c r="AD215" s="60"/>
      <c r="AE215" s="61"/>
      <c r="AF215" s="63">
        <v>0</v>
      </c>
      <c r="AG215" s="64"/>
      <c r="AH215" s="64"/>
      <c r="AI215" s="64"/>
      <c r="AJ215" s="65"/>
      <c r="AK215" s="63">
        <v>0</v>
      </c>
      <c r="AL215" s="64"/>
      <c r="AM215" s="64"/>
      <c r="AN215" s="64"/>
      <c r="AO215" s="65"/>
      <c r="AP215" s="63">
        <v>0</v>
      </c>
      <c r="AQ215" s="64"/>
      <c r="AR215" s="64"/>
      <c r="AS215" s="64"/>
      <c r="AT215" s="65"/>
      <c r="AU215" s="63">
        <v>100</v>
      </c>
      <c r="AV215" s="64"/>
      <c r="AW215" s="64"/>
      <c r="AX215" s="64"/>
      <c r="AY215" s="65"/>
      <c r="AZ215" s="63">
        <v>100</v>
      </c>
      <c r="BA215" s="64"/>
      <c r="BB215" s="64"/>
      <c r="BC215" s="64"/>
      <c r="BD215" s="65"/>
      <c r="BE215" s="63">
        <v>100</v>
      </c>
      <c r="BF215" s="64"/>
      <c r="BG215" s="64"/>
      <c r="BH215" s="64"/>
      <c r="BI215" s="65"/>
      <c r="BJ215" s="63">
        <v>0</v>
      </c>
      <c r="BK215" s="64"/>
      <c r="BL215" s="64"/>
      <c r="BM215" s="64"/>
      <c r="BN215" s="65"/>
      <c r="BO215" s="63">
        <v>0</v>
      </c>
      <c r="BP215" s="64"/>
      <c r="BQ215" s="64"/>
      <c r="BR215" s="64"/>
      <c r="BS215" s="65"/>
      <c r="BT215" s="63">
        <v>0</v>
      </c>
      <c r="BU215" s="64"/>
      <c r="BV215" s="64"/>
      <c r="BW215" s="64"/>
      <c r="BX215" s="65"/>
    </row>
    <row r="216" spans="1:79" s="25" customFormat="1" ht="86" customHeight="1" x14ac:dyDescent="0.25">
      <c r="A216" s="59">
        <v>31</v>
      </c>
      <c r="B216" s="60"/>
      <c r="C216" s="61"/>
      <c r="D216" s="55" t="s">
        <v>290</v>
      </c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7"/>
      <c r="Q216" s="59" t="s">
        <v>199</v>
      </c>
      <c r="R216" s="60"/>
      <c r="S216" s="60"/>
      <c r="T216" s="60"/>
      <c r="U216" s="61"/>
      <c r="V216" s="59" t="s">
        <v>286</v>
      </c>
      <c r="W216" s="60"/>
      <c r="X216" s="60"/>
      <c r="Y216" s="60"/>
      <c r="Z216" s="60"/>
      <c r="AA216" s="60"/>
      <c r="AB216" s="60"/>
      <c r="AC216" s="60"/>
      <c r="AD216" s="60"/>
      <c r="AE216" s="61"/>
      <c r="AF216" s="63">
        <v>0</v>
      </c>
      <c r="AG216" s="64"/>
      <c r="AH216" s="64"/>
      <c r="AI216" s="64"/>
      <c r="AJ216" s="65"/>
      <c r="AK216" s="63">
        <v>100</v>
      </c>
      <c r="AL216" s="64"/>
      <c r="AM216" s="64"/>
      <c r="AN216" s="64"/>
      <c r="AO216" s="65"/>
      <c r="AP216" s="63">
        <f>AK216</f>
        <v>100</v>
      </c>
      <c r="AQ216" s="64"/>
      <c r="AR216" s="64"/>
      <c r="AS216" s="64"/>
      <c r="AT216" s="65"/>
      <c r="AU216" s="63">
        <v>0</v>
      </c>
      <c r="AV216" s="64"/>
      <c r="AW216" s="64"/>
      <c r="AX216" s="64"/>
      <c r="AY216" s="65"/>
      <c r="AZ216" s="63">
        <v>0</v>
      </c>
      <c r="BA216" s="64"/>
      <c r="BB216" s="64"/>
      <c r="BC216" s="64"/>
      <c r="BD216" s="65"/>
      <c r="BE216" s="63">
        <v>0</v>
      </c>
      <c r="BF216" s="64"/>
      <c r="BG216" s="64"/>
      <c r="BH216" s="64"/>
      <c r="BI216" s="65"/>
      <c r="BJ216" s="63">
        <v>0</v>
      </c>
      <c r="BK216" s="64"/>
      <c r="BL216" s="64"/>
      <c r="BM216" s="64"/>
      <c r="BN216" s="65"/>
      <c r="BO216" s="63">
        <v>0</v>
      </c>
      <c r="BP216" s="64"/>
      <c r="BQ216" s="64"/>
      <c r="BR216" s="64"/>
      <c r="BS216" s="65"/>
      <c r="BT216" s="63">
        <v>0</v>
      </c>
      <c r="BU216" s="64"/>
      <c r="BV216" s="64"/>
      <c r="BW216" s="64"/>
      <c r="BX216" s="65"/>
    </row>
    <row r="218" spans="1:79" ht="14.25" customHeight="1" x14ac:dyDescent="0.25">
      <c r="A218" s="102" t="s">
        <v>318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</row>
    <row r="219" spans="1:79" s="27" customFormat="1" ht="22.5" customHeight="1" x14ac:dyDescent="0.25">
      <c r="A219" s="193" t="s">
        <v>6</v>
      </c>
      <c r="B219" s="194"/>
      <c r="C219" s="194"/>
      <c r="D219" s="94" t="s">
        <v>9</v>
      </c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 t="s">
        <v>8</v>
      </c>
      <c r="R219" s="94"/>
      <c r="S219" s="94"/>
      <c r="T219" s="94"/>
      <c r="U219" s="94"/>
      <c r="V219" s="94" t="s">
        <v>7</v>
      </c>
      <c r="W219" s="94"/>
      <c r="X219" s="94"/>
      <c r="Y219" s="94"/>
      <c r="Z219" s="94"/>
      <c r="AA219" s="94"/>
      <c r="AB219" s="94"/>
      <c r="AC219" s="94"/>
      <c r="AD219" s="94"/>
      <c r="AE219" s="94"/>
      <c r="AF219" s="108" t="s">
        <v>215</v>
      </c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6"/>
      <c r="AU219" s="108" t="s">
        <v>310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6"/>
    </row>
    <row r="220" spans="1:79" s="27" customFormat="1" ht="22.5" customHeight="1" x14ac:dyDescent="0.25">
      <c r="A220" s="196"/>
      <c r="B220" s="197"/>
      <c r="C220" s="197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 t="s">
        <v>4</v>
      </c>
      <c r="AG220" s="94"/>
      <c r="AH220" s="94"/>
      <c r="AI220" s="94"/>
      <c r="AJ220" s="94"/>
      <c r="AK220" s="94" t="s">
        <v>3</v>
      </c>
      <c r="AL220" s="94"/>
      <c r="AM220" s="94"/>
      <c r="AN220" s="94"/>
      <c r="AO220" s="94"/>
      <c r="AP220" s="94" t="s">
        <v>121</v>
      </c>
      <c r="AQ220" s="94"/>
      <c r="AR220" s="94"/>
      <c r="AS220" s="94"/>
      <c r="AT220" s="94"/>
      <c r="AU220" s="94" t="s">
        <v>4</v>
      </c>
      <c r="AV220" s="94"/>
      <c r="AW220" s="94"/>
      <c r="AX220" s="94"/>
      <c r="AY220" s="94"/>
      <c r="AZ220" s="94" t="s">
        <v>3</v>
      </c>
      <c r="BA220" s="94"/>
      <c r="BB220" s="94"/>
      <c r="BC220" s="94"/>
      <c r="BD220" s="94"/>
      <c r="BE220" s="94" t="s">
        <v>88</v>
      </c>
      <c r="BF220" s="94"/>
      <c r="BG220" s="94"/>
      <c r="BH220" s="94"/>
      <c r="BI220" s="94"/>
    </row>
    <row r="221" spans="1:79" s="29" customFormat="1" ht="15" customHeight="1" x14ac:dyDescent="0.2">
      <c r="A221" s="108">
        <v>1</v>
      </c>
      <c r="B221" s="115"/>
      <c r="C221" s="115"/>
      <c r="D221" s="94">
        <v>2</v>
      </c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>
        <v>3</v>
      </c>
      <c r="R221" s="94"/>
      <c r="S221" s="94"/>
      <c r="T221" s="94"/>
      <c r="U221" s="94"/>
      <c r="V221" s="94">
        <v>4</v>
      </c>
      <c r="W221" s="94"/>
      <c r="X221" s="94"/>
      <c r="Y221" s="94"/>
      <c r="Z221" s="94"/>
      <c r="AA221" s="94"/>
      <c r="AB221" s="94"/>
      <c r="AC221" s="94"/>
      <c r="AD221" s="94"/>
      <c r="AE221" s="94"/>
      <c r="AF221" s="94">
        <v>5</v>
      </c>
      <c r="AG221" s="94"/>
      <c r="AH221" s="94"/>
      <c r="AI221" s="94"/>
      <c r="AJ221" s="94"/>
      <c r="AK221" s="94">
        <v>6</v>
      </c>
      <c r="AL221" s="94"/>
      <c r="AM221" s="94"/>
      <c r="AN221" s="94"/>
      <c r="AO221" s="94"/>
      <c r="AP221" s="94">
        <v>7</v>
      </c>
      <c r="AQ221" s="94"/>
      <c r="AR221" s="94"/>
      <c r="AS221" s="94"/>
      <c r="AT221" s="94"/>
      <c r="AU221" s="94">
        <v>8</v>
      </c>
      <c r="AV221" s="94"/>
      <c r="AW221" s="94"/>
      <c r="AX221" s="94"/>
      <c r="AY221" s="94"/>
      <c r="AZ221" s="94">
        <v>9</v>
      </c>
      <c r="BA221" s="94"/>
      <c r="BB221" s="94"/>
      <c r="BC221" s="94"/>
      <c r="BD221" s="94"/>
      <c r="BE221" s="94">
        <v>10</v>
      </c>
      <c r="BF221" s="94"/>
      <c r="BG221" s="94"/>
      <c r="BH221" s="94"/>
      <c r="BI221" s="94"/>
    </row>
    <row r="222" spans="1:79" ht="15.75" hidden="1" customHeight="1" x14ac:dyDescent="0.25">
      <c r="A222" s="147" t="s">
        <v>152</v>
      </c>
      <c r="B222" s="148"/>
      <c r="C222" s="148"/>
      <c r="D222" s="201" t="s">
        <v>55</v>
      </c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 t="s">
        <v>68</v>
      </c>
      <c r="R222" s="201"/>
      <c r="S222" s="201"/>
      <c r="T222" s="201"/>
      <c r="U222" s="201"/>
      <c r="V222" s="201" t="s">
        <v>69</v>
      </c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199" t="s">
        <v>105</v>
      </c>
      <c r="AG222" s="199"/>
      <c r="AH222" s="199"/>
      <c r="AI222" s="199"/>
      <c r="AJ222" s="199"/>
      <c r="AK222" s="200" t="s">
        <v>106</v>
      </c>
      <c r="AL222" s="200"/>
      <c r="AM222" s="200"/>
      <c r="AN222" s="200"/>
      <c r="AO222" s="200"/>
      <c r="AP222" s="145" t="s">
        <v>192</v>
      </c>
      <c r="AQ222" s="145"/>
      <c r="AR222" s="145"/>
      <c r="AS222" s="145"/>
      <c r="AT222" s="145"/>
      <c r="AU222" s="199" t="s">
        <v>107</v>
      </c>
      <c r="AV222" s="199"/>
      <c r="AW222" s="199"/>
      <c r="AX222" s="199"/>
      <c r="AY222" s="199"/>
      <c r="AZ222" s="200" t="s">
        <v>108</v>
      </c>
      <c r="BA222" s="200"/>
      <c r="BB222" s="200"/>
      <c r="BC222" s="200"/>
      <c r="BD222" s="200"/>
      <c r="BE222" s="145" t="s">
        <v>192</v>
      </c>
      <c r="BF222" s="145"/>
      <c r="BG222" s="145"/>
      <c r="BH222" s="145"/>
      <c r="BI222" s="145"/>
      <c r="CA222" t="s">
        <v>37</v>
      </c>
    </row>
    <row r="223" spans="1:79" s="30" customFormat="1" ht="14" x14ac:dyDescent="0.25">
      <c r="A223" s="117">
        <v>0</v>
      </c>
      <c r="B223" s="105"/>
      <c r="C223" s="105"/>
      <c r="D223" s="81" t="s">
        <v>191</v>
      </c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CA223" s="30" t="s">
        <v>38</v>
      </c>
    </row>
    <row r="224" spans="1:79" s="33" customFormat="1" ht="36.5" customHeight="1" x14ac:dyDescent="0.25">
      <c r="A224" s="70">
        <v>1</v>
      </c>
      <c r="B224" s="71"/>
      <c r="C224" s="71"/>
      <c r="D224" s="55" t="s">
        <v>274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7"/>
      <c r="Q224" s="58" t="s">
        <v>193</v>
      </c>
      <c r="R224" s="58"/>
      <c r="S224" s="58"/>
      <c r="T224" s="58"/>
      <c r="U224" s="58"/>
      <c r="V224" s="59" t="s">
        <v>242</v>
      </c>
      <c r="W224" s="60"/>
      <c r="X224" s="60"/>
      <c r="Y224" s="60"/>
      <c r="Z224" s="60"/>
      <c r="AA224" s="60"/>
      <c r="AB224" s="60"/>
      <c r="AC224" s="60"/>
      <c r="AD224" s="60"/>
      <c r="AE224" s="61"/>
      <c r="AF224" s="66">
        <v>4</v>
      </c>
      <c r="AG224" s="66"/>
      <c r="AH224" s="66"/>
      <c r="AI224" s="66"/>
      <c r="AJ224" s="66"/>
      <c r="AK224" s="66">
        <v>4</v>
      </c>
      <c r="AL224" s="66"/>
      <c r="AM224" s="66"/>
      <c r="AN224" s="66"/>
      <c r="AO224" s="66"/>
      <c r="AP224" s="66">
        <v>4</v>
      </c>
      <c r="AQ224" s="66"/>
      <c r="AR224" s="66"/>
      <c r="AS224" s="66"/>
      <c r="AT224" s="66"/>
      <c r="AU224" s="66">
        <v>4</v>
      </c>
      <c r="AV224" s="66"/>
      <c r="AW224" s="66"/>
      <c r="AX224" s="66"/>
      <c r="AY224" s="66"/>
      <c r="AZ224" s="66">
        <v>4</v>
      </c>
      <c r="BA224" s="66"/>
      <c r="BB224" s="66"/>
      <c r="BC224" s="66"/>
      <c r="BD224" s="66"/>
      <c r="BE224" s="66">
        <v>4</v>
      </c>
      <c r="BF224" s="66"/>
      <c r="BG224" s="66"/>
      <c r="BH224" s="66"/>
      <c r="BI224" s="66"/>
    </row>
    <row r="225" spans="1:61" s="33" customFormat="1" ht="38.5" customHeight="1" x14ac:dyDescent="0.25">
      <c r="A225" s="70">
        <v>2</v>
      </c>
      <c r="B225" s="71"/>
      <c r="C225" s="71"/>
      <c r="D225" s="55" t="s">
        <v>275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7"/>
      <c r="Q225" s="58" t="s">
        <v>243</v>
      </c>
      <c r="R225" s="58"/>
      <c r="S225" s="58"/>
      <c r="T225" s="58"/>
      <c r="U225" s="58"/>
      <c r="V225" s="59" t="s">
        <v>244</v>
      </c>
      <c r="W225" s="60"/>
      <c r="X225" s="60"/>
      <c r="Y225" s="60"/>
      <c r="Z225" s="60"/>
      <c r="AA225" s="60"/>
      <c r="AB225" s="60"/>
      <c r="AC225" s="60"/>
      <c r="AD225" s="60"/>
      <c r="AE225" s="61"/>
      <c r="AF225" s="73">
        <f>X56</f>
        <v>65166348</v>
      </c>
      <c r="AG225" s="66"/>
      <c r="AH225" s="66"/>
      <c r="AI225" s="66"/>
      <c r="AJ225" s="66"/>
      <c r="AK225" s="73">
        <f>AC56</f>
        <v>1497556</v>
      </c>
      <c r="AL225" s="66"/>
      <c r="AM225" s="66"/>
      <c r="AN225" s="66"/>
      <c r="AO225" s="66"/>
      <c r="AP225" s="73">
        <f>AF225+AK225</f>
        <v>66663904</v>
      </c>
      <c r="AQ225" s="66"/>
      <c r="AR225" s="66"/>
      <c r="AS225" s="66"/>
      <c r="AT225" s="66"/>
      <c r="AU225" s="73">
        <f>AR120</f>
        <v>65471167</v>
      </c>
      <c r="AV225" s="66"/>
      <c r="AW225" s="66"/>
      <c r="AX225" s="66"/>
      <c r="AY225" s="66"/>
      <c r="AZ225" s="73">
        <f>AW120</f>
        <v>1497556</v>
      </c>
      <c r="BA225" s="66"/>
      <c r="BB225" s="66"/>
      <c r="BC225" s="66"/>
      <c r="BD225" s="66"/>
      <c r="BE225" s="73">
        <f t="shared" ref="BE225" si="21">AU225+AZ225</f>
        <v>66968723</v>
      </c>
      <c r="BF225" s="66"/>
      <c r="BG225" s="66"/>
      <c r="BH225" s="66"/>
      <c r="BI225" s="66"/>
    </row>
    <row r="226" spans="1:61" s="33" customFormat="1" ht="42" customHeight="1" x14ac:dyDescent="0.25">
      <c r="A226" s="70">
        <v>3</v>
      </c>
      <c r="B226" s="71"/>
      <c r="C226" s="71"/>
      <c r="D226" s="55" t="s">
        <v>276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7"/>
      <c r="Q226" s="58" t="s">
        <v>218</v>
      </c>
      <c r="R226" s="58"/>
      <c r="S226" s="58"/>
      <c r="T226" s="58"/>
      <c r="U226" s="58"/>
      <c r="V226" s="59" t="s">
        <v>245</v>
      </c>
      <c r="W226" s="60"/>
      <c r="X226" s="60"/>
      <c r="Y226" s="60"/>
      <c r="Z226" s="60"/>
      <c r="AA226" s="60"/>
      <c r="AB226" s="60"/>
      <c r="AC226" s="60"/>
      <c r="AD226" s="60"/>
      <c r="AE226" s="61"/>
      <c r="AF226" s="130">
        <f>BJ187</f>
        <v>293.5</v>
      </c>
      <c r="AG226" s="66"/>
      <c r="AH226" s="66"/>
      <c r="AI226" s="66"/>
      <c r="AJ226" s="66"/>
      <c r="AK226" s="66">
        <v>0</v>
      </c>
      <c r="AL226" s="66"/>
      <c r="AM226" s="66"/>
      <c r="AN226" s="66"/>
      <c r="AO226" s="66"/>
      <c r="AP226" s="130">
        <f>AF226</f>
        <v>293.5</v>
      </c>
      <c r="AQ226" s="66"/>
      <c r="AR226" s="66"/>
      <c r="AS226" s="66"/>
      <c r="AT226" s="66"/>
      <c r="AU226" s="130">
        <f>AP226</f>
        <v>293.5</v>
      </c>
      <c r="AV226" s="66"/>
      <c r="AW226" s="66"/>
      <c r="AX226" s="66"/>
      <c r="AY226" s="66"/>
      <c r="AZ226" s="66">
        <v>0</v>
      </c>
      <c r="BA226" s="66"/>
      <c r="BB226" s="66"/>
      <c r="BC226" s="66"/>
      <c r="BD226" s="66"/>
      <c r="BE226" s="130">
        <f>AU226</f>
        <v>293.5</v>
      </c>
      <c r="BF226" s="66"/>
      <c r="BG226" s="66"/>
      <c r="BH226" s="66"/>
      <c r="BI226" s="66"/>
    </row>
    <row r="227" spans="1:61" s="33" customFormat="1" ht="14" customHeight="1" x14ac:dyDescent="0.25">
      <c r="A227" s="70">
        <v>4</v>
      </c>
      <c r="B227" s="71"/>
      <c r="C227" s="71"/>
      <c r="D227" s="55" t="s">
        <v>246</v>
      </c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7"/>
      <c r="Q227" s="58" t="s">
        <v>218</v>
      </c>
      <c r="R227" s="58"/>
      <c r="S227" s="58"/>
      <c r="T227" s="58"/>
      <c r="U227" s="58"/>
      <c r="V227" s="59" t="s">
        <v>247</v>
      </c>
      <c r="W227" s="60"/>
      <c r="X227" s="60"/>
      <c r="Y227" s="60"/>
      <c r="Z227" s="60"/>
      <c r="AA227" s="60"/>
      <c r="AB227" s="60"/>
      <c r="AC227" s="60"/>
      <c r="AD227" s="60"/>
      <c r="AE227" s="61"/>
      <c r="AF227" s="128">
        <f>BJ188</f>
        <v>128.25</v>
      </c>
      <c r="AG227" s="66"/>
      <c r="AH227" s="66"/>
      <c r="AI227" s="66"/>
      <c r="AJ227" s="66"/>
      <c r="AK227" s="66">
        <v>0</v>
      </c>
      <c r="AL227" s="66"/>
      <c r="AM227" s="66"/>
      <c r="AN227" s="66"/>
      <c r="AO227" s="66"/>
      <c r="AP227" s="128">
        <f>AF227</f>
        <v>128.25</v>
      </c>
      <c r="AQ227" s="66"/>
      <c r="AR227" s="66"/>
      <c r="AS227" s="66"/>
      <c r="AT227" s="66"/>
      <c r="AU227" s="128">
        <f>AP227</f>
        <v>128.25</v>
      </c>
      <c r="AV227" s="66"/>
      <c r="AW227" s="66"/>
      <c r="AX227" s="66"/>
      <c r="AY227" s="66"/>
      <c r="AZ227" s="66">
        <v>0</v>
      </c>
      <c r="BA227" s="66"/>
      <c r="BB227" s="66"/>
      <c r="BC227" s="66"/>
      <c r="BD227" s="66"/>
      <c r="BE227" s="128">
        <f>AU227</f>
        <v>128.25</v>
      </c>
      <c r="BF227" s="66"/>
      <c r="BG227" s="66"/>
      <c r="BH227" s="66"/>
      <c r="BI227" s="66"/>
    </row>
    <row r="228" spans="1:61" s="33" customFormat="1" ht="28" customHeight="1" x14ac:dyDescent="0.25">
      <c r="A228" s="70">
        <v>5</v>
      </c>
      <c r="B228" s="71"/>
      <c r="C228" s="71"/>
      <c r="D228" s="55" t="s">
        <v>248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7"/>
      <c r="Q228" s="58" t="s">
        <v>243</v>
      </c>
      <c r="R228" s="58"/>
      <c r="S228" s="58"/>
      <c r="T228" s="58"/>
      <c r="U228" s="58"/>
      <c r="V228" s="59" t="s">
        <v>249</v>
      </c>
      <c r="W228" s="60"/>
      <c r="X228" s="60"/>
      <c r="Y228" s="60"/>
      <c r="Z228" s="60"/>
      <c r="AA228" s="60"/>
      <c r="AB228" s="60"/>
      <c r="AC228" s="60"/>
      <c r="AD228" s="60"/>
      <c r="AE228" s="61"/>
      <c r="AF228" s="66">
        <v>0</v>
      </c>
      <c r="AG228" s="66"/>
      <c r="AH228" s="66"/>
      <c r="AI228" s="66"/>
      <c r="AJ228" s="66"/>
      <c r="AK228" s="66">
        <v>0</v>
      </c>
      <c r="AL228" s="66"/>
      <c r="AM228" s="66"/>
      <c r="AN228" s="66"/>
      <c r="AO228" s="66"/>
      <c r="AP228" s="66"/>
      <c r="AQ228" s="66"/>
      <c r="AR228" s="66"/>
      <c r="AS228" s="66"/>
      <c r="AT228" s="66"/>
      <c r="AU228" s="66">
        <v>0</v>
      </c>
      <c r="AV228" s="66"/>
      <c r="AW228" s="66"/>
      <c r="AX228" s="66"/>
      <c r="AY228" s="66"/>
      <c r="AZ228" s="66">
        <v>0</v>
      </c>
      <c r="BA228" s="66"/>
      <c r="BB228" s="66"/>
      <c r="BC228" s="66"/>
      <c r="BD228" s="66"/>
      <c r="BE228" s="66"/>
      <c r="BF228" s="66"/>
      <c r="BG228" s="66"/>
      <c r="BH228" s="66"/>
      <c r="BI228" s="66"/>
    </row>
    <row r="229" spans="1:61" s="30" customFormat="1" ht="13" x14ac:dyDescent="0.25">
      <c r="A229" s="117">
        <v>0</v>
      </c>
      <c r="B229" s="105"/>
      <c r="C229" s="105"/>
      <c r="D229" s="118" t="s">
        <v>194</v>
      </c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20"/>
      <c r="Q229" s="121"/>
      <c r="R229" s="121"/>
      <c r="S229" s="121"/>
      <c r="T229" s="121"/>
      <c r="U229" s="121"/>
      <c r="V229" s="125"/>
      <c r="W229" s="126"/>
      <c r="X229" s="126"/>
      <c r="Y229" s="126"/>
      <c r="Z229" s="126"/>
      <c r="AA229" s="126"/>
      <c r="AB229" s="126"/>
      <c r="AC229" s="126"/>
      <c r="AD229" s="126"/>
      <c r="AE229" s="127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</row>
    <row r="230" spans="1:61" s="33" customFormat="1" ht="35" customHeight="1" x14ac:dyDescent="0.25">
      <c r="A230" s="70">
        <v>6</v>
      </c>
      <c r="B230" s="71"/>
      <c r="C230" s="71"/>
      <c r="D230" s="55" t="s">
        <v>277</v>
      </c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7"/>
      <c r="Q230" s="58" t="s">
        <v>195</v>
      </c>
      <c r="R230" s="58"/>
      <c r="S230" s="58"/>
      <c r="T230" s="58"/>
      <c r="U230" s="58"/>
      <c r="V230" s="59" t="s">
        <v>250</v>
      </c>
      <c r="W230" s="60"/>
      <c r="X230" s="60"/>
      <c r="Y230" s="60"/>
      <c r="Z230" s="60"/>
      <c r="AA230" s="60"/>
      <c r="AB230" s="60"/>
      <c r="AC230" s="60"/>
      <c r="AD230" s="60"/>
      <c r="AE230" s="61"/>
      <c r="AF230" s="73">
        <f>BJ194</f>
        <v>2968</v>
      </c>
      <c r="AG230" s="66"/>
      <c r="AH230" s="66"/>
      <c r="AI230" s="66"/>
      <c r="AJ230" s="66"/>
      <c r="AK230" s="66">
        <v>0</v>
      </c>
      <c r="AL230" s="66"/>
      <c r="AM230" s="66"/>
      <c r="AN230" s="66"/>
      <c r="AO230" s="66"/>
      <c r="AP230" s="73">
        <f>AF230</f>
        <v>2968</v>
      </c>
      <c r="AQ230" s="66"/>
      <c r="AR230" s="66"/>
      <c r="AS230" s="66"/>
      <c r="AT230" s="66"/>
      <c r="AU230" s="73">
        <f>AP230</f>
        <v>2968</v>
      </c>
      <c r="AV230" s="66"/>
      <c r="AW230" s="66"/>
      <c r="AX230" s="66"/>
      <c r="AY230" s="66"/>
      <c r="AZ230" s="66">
        <v>0</v>
      </c>
      <c r="BA230" s="66"/>
      <c r="BB230" s="66"/>
      <c r="BC230" s="66"/>
      <c r="BD230" s="66"/>
      <c r="BE230" s="73">
        <f>AU230</f>
        <v>2968</v>
      </c>
      <c r="BF230" s="66"/>
      <c r="BG230" s="66"/>
      <c r="BH230" s="66"/>
      <c r="BI230" s="66"/>
    </row>
    <row r="231" spans="1:61" s="33" customFormat="1" ht="32" customHeight="1" x14ac:dyDescent="0.25">
      <c r="A231" s="70">
        <v>7</v>
      </c>
      <c r="B231" s="71"/>
      <c r="C231" s="71"/>
      <c r="D231" s="55" t="s">
        <v>251</v>
      </c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7"/>
      <c r="Q231" s="58" t="s">
        <v>195</v>
      </c>
      <c r="R231" s="58"/>
      <c r="S231" s="58"/>
      <c r="T231" s="58"/>
      <c r="U231" s="58"/>
      <c r="V231" s="59" t="s">
        <v>250</v>
      </c>
      <c r="W231" s="60"/>
      <c r="X231" s="60"/>
      <c r="Y231" s="60"/>
      <c r="Z231" s="60"/>
      <c r="AA231" s="60"/>
      <c r="AB231" s="60"/>
      <c r="AC231" s="60"/>
      <c r="AD231" s="60"/>
      <c r="AE231" s="61"/>
      <c r="AF231" s="73">
        <f>BJ195</f>
        <v>1593</v>
      </c>
      <c r="AG231" s="66"/>
      <c r="AH231" s="66"/>
      <c r="AI231" s="66"/>
      <c r="AJ231" s="66"/>
      <c r="AK231" s="66">
        <v>0</v>
      </c>
      <c r="AL231" s="66"/>
      <c r="AM231" s="66"/>
      <c r="AN231" s="66"/>
      <c r="AO231" s="66"/>
      <c r="AP231" s="73">
        <f>AF231</f>
        <v>1593</v>
      </c>
      <c r="AQ231" s="66"/>
      <c r="AR231" s="66"/>
      <c r="AS231" s="66"/>
      <c r="AT231" s="66"/>
      <c r="AU231" s="73">
        <f>AP231</f>
        <v>1593</v>
      </c>
      <c r="AV231" s="66"/>
      <c r="AW231" s="66"/>
      <c r="AX231" s="66"/>
      <c r="AY231" s="66"/>
      <c r="AZ231" s="66">
        <v>0</v>
      </c>
      <c r="BA231" s="66"/>
      <c r="BB231" s="66"/>
      <c r="BC231" s="66"/>
      <c r="BD231" s="66"/>
      <c r="BE231" s="73">
        <f>AU231</f>
        <v>1593</v>
      </c>
      <c r="BF231" s="66"/>
      <c r="BG231" s="66"/>
      <c r="BH231" s="66"/>
      <c r="BI231" s="66"/>
    </row>
    <row r="232" spans="1:61" s="33" customFormat="1" ht="49" customHeight="1" x14ac:dyDescent="0.25">
      <c r="A232" s="70">
        <v>8</v>
      </c>
      <c r="B232" s="71"/>
      <c r="C232" s="71"/>
      <c r="D232" s="55" t="s">
        <v>272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7"/>
      <c r="Q232" s="58" t="s">
        <v>195</v>
      </c>
      <c r="R232" s="58"/>
      <c r="S232" s="58"/>
      <c r="T232" s="58"/>
      <c r="U232" s="58"/>
      <c r="V232" s="59" t="s">
        <v>252</v>
      </c>
      <c r="W232" s="60"/>
      <c r="X232" s="60"/>
      <c r="Y232" s="60"/>
      <c r="Z232" s="60"/>
      <c r="AA232" s="60"/>
      <c r="AB232" s="60"/>
      <c r="AC232" s="60"/>
      <c r="AD232" s="60"/>
      <c r="AE232" s="61"/>
      <c r="AF232" s="66">
        <v>0</v>
      </c>
      <c r="AG232" s="66"/>
      <c r="AH232" s="66"/>
      <c r="AI232" s="66"/>
      <c r="AJ232" s="66"/>
      <c r="AK232" s="66">
        <v>0</v>
      </c>
      <c r="AL232" s="66"/>
      <c r="AM232" s="66"/>
      <c r="AN232" s="66"/>
      <c r="AO232" s="66"/>
      <c r="AP232" s="66">
        <f>AF232</f>
        <v>0</v>
      </c>
      <c r="AQ232" s="66"/>
      <c r="AR232" s="66"/>
      <c r="AS232" s="66"/>
      <c r="AT232" s="66"/>
      <c r="AU232" s="66">
        <v>0</v>
      </c>
      <c r="AV232" s="66"/>
      <c r="AW232" s="66"/>
      <c r="AX232" s="66"/>
      <c r="AY232" s="66"/>
      <c r="AZ232" s="66">
        <f>AK232</f>
        <v>0</v>
      </c>
      <c r="BA232" s="66"/>
      <c r="BB232" s="66"/>
      <c r="BC232" s="66"/>
      <c r="BD232" s="66"/>
      <c r="BE232" s="66">
        <f>AZ232</f>
        <v>0</v>
      </c>
      <c r="BF232" s="66"/>
      <c r="BG232" s="66"/>
      <c r="BH232" s="66"/>
      <c r="BI232" s="66"/>
    </row>
    <row r="233" spans="1:61" s="30" customFormat="1" ht="13" x14ac:dyDescent="0.25">
      <c r="A233" s="117">
        <v>0</v>
      </c>
      <c r="B233" s="105"/>
      <c r="C233" s="105"/>
      <c r="D233" s="118" t="s">
        <v>196</v>
      </c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20"/>
      <c r="Q233" s="121"/>
      <c r="R233" s="121"/>
      <c r="S233" s="121"/>
      <c r="T233" s="121"/>
      <c r="U233" s="121"/>
      <c r="V233" s="122"/>
      <c r="W233" s="123"/>
      <c r="X233" s="123"/>
      <c r="Y233" s="123"/>
      <c r="Z233" s="123"/>
      <c r="AA233" s="123"/>
      <c r="AB233" s="123"/>
      <c r="AC233" s="123"/>
      <c r="AD233" s="123"/>
      <c r="AE233" s="124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</row>
    <row r="234" spans="1:61" s="33" customFormat="1" ht="42" customHeight="1" x14ac:dyDescent="0.25">
      <c r="A234" s="70">
        <v>9</v>
      </c>
      <c r="B234" s="71"/>
      <c r="C234" s="71"/>
      <c r="D234" s="55" t="s">
        <v>253</v>
      </c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7"/>
      <c r="Q234" s="58" t="s">
        <v>269</v>
      </c>
      <c r="R234" s="58"/>
      <c r="S234" s="58"/>
      <c r="T234" s="58"/>
      <c r="U234" s="58"/>
      <c r="V234" s="59" t="s">
        <v>254</v>
      </c>
      <c r="W234" s="60"/>
      <c r="X234" s="60"/>
      <c r="Y234" s="60"/>
      <c r="Z234" s="60"/>
      <c r="AA234" s="60"/>
      <c r="AB234" s="60"/>
      <c r="AC234" s="60"/>
      <c r="AD234" s="60"/>
      <c r="AE234" s="61"/>
      <c r="AF234" s="73">
        <f>AF225/AF230</f>
        <v>21956.316711590298</v>
      </c>
      <c r="AG234" s="73"/>
      <c r="AH234" s="73"/>
      <c r="AI234" s="73"/>
      <c r="AJ234" s="73"/>
      <c r="AK234" s="73">
        <f>AK225/AF230</f>
        <v>504.56738544474393</v>
      </c>
      <c r="AL234" s="73"/>
      <c r="AM234" s="73"/>
      <c r="AN234" s="73"/>
      <c r="AO234" s="73"/>
      <c r="AP234" s="73">
        <f>AP225/AP230</f>
        <v>22460.884097035039</v>
      </c>
      <c r="AQ234" s="73"/>
      <c r="AR234" s="73"/>
      <c r="AS234" s="73"/>
      <c r="AT234" s="73"/>
      <c r="AU234" s="73">
        <f>AU225/AU230</f>
        <v>22059.018530997306</v>
      </c>
      <c r="AV234" s="73"/>
      <c r="AW234" s="73"/>
      <c r="AX234" s="73"/>
      <c r="AY234" s="73"/>
      <c r="AZ234" s="73">
        <f>AZ225/AU230</f>
        <v>504.56738544474393</v>
      </c>
      <c r="BA234" s="73"/>
      <c r="BB234" s="73"/>
      <c r="BC234" s="73"/>
      <c r="BD234" s="73"/>
      <c r="BE234" s="73">
        <f>BE225/BE230</f>
        <v>22563.585916442047</v>
      </c>
      <c r="BF234" s="73"/>
      <c r="BG234" s="73"/>
      <c r="BH234" s="73"/>
      <c r="BI234" s="73"/>
    </row>
    <row r="235" spans="1:61" s="33" customFormat="1" ht="43" customHeight="1" x14ac:dyDescent="0.25">
      <c r="A235" s="70">
        <v>10</v>
      </c>
      <c r="B235" s="71"/>
      <c r="C235" s="71"/>
      <c r="D235" s="55" t="s">
        <v>255</v>
      </c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7"/>
      <c r="Q235" s="58" t="s">
        <v>269</v>
      </c>
      <c r="R235" s="58"/>
      <c r="S235" s="58"/>
      <c r="T235" s="58"/>
      <c r="U235" s="58"/>
      <c r="V235" s="59" t="s">
        <v>197</v>
      </c>
      <c r="W235" s="60"/>
      <c r="X235" s="60"/>
      <c r="Y235" s="60"/>
      <c r="Z235" s="60"/>
      <c r="AA235" s="60"/>
      <c r="AB235" s="60"/>
      <c r="AC235" s="60"/>
      <c r="AD235" s="60"/>
      <c r="AE235" s="61"/>
      <c r="AF235" s="73">
        <f>BJ204*100%</f>
        <v>15074.929459680305</v>
      </c>
      <c r="AG235" s="73"/>
      <c r="AH235" s="73"/>
      <c r="AI235" s="73"/>
      <c r="AJ235" s="73"/>
      <c r="AK235" s="66">
        <v>0</v>
      </c>
      <c r="AL235" s="66"/>
      <c r="AM235" s="66"/>
      <c r="AN235" s="66"/>
      <c r="AO235" s="66"/>
      <c r="AP235" s="73">
        <f>AF235</f>
        <v>15074.929459680305</v>
      </c>
      <c r="AQ235" s="66"/>
      <c r="AR235" s="66"/>
      <c r="AS235" s="66"/>
      <c r="AT235" s="66"/>
      <c r="AU235" s="73">
        <f>AP235*100%</f>
        <v>15074.929459680305</v>
      </c>
      <c r="AV235" s="73"/>
      <c r="AW235" s="73"/>
      <c r="AX235" s="73"/>
      <c r="AY235" s="73"/>
      <c r="AZ235" s="66">
        <v>0</v>
      </c>
      <c r="BA235" s="66"/>
      <c r="BB235" s="66"/>
      <c r="BC235" s="66"/>
      <c r="BD235" s="66"/>
      <c r="BE235" s="73">
        <f>AU235</f>
        <v>15074.929459680305</v>
      </c>
      <c r="BF235" s="73"/>
      <c r="BG235" s="73"/>
      <c r="BH235" s="73"/>
      <c r="BI235" s="73"/>
    </row>
    <row r="236" spans="1:61" s="33" customFormat="1" ht="48" customHeight="1" x14ac:dyDescent="0.25">
      <c r="A236" s="70">
        <v>11</v>
      </c>
      <c r="B236" s="71"/>
      <c r="C236" s="71"/>
      <c r="D236" s="55" t="s">
        <v>256</v>
      </c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7"/>
      <c r="Q236" s="58" t="s">
        <v>269</v>
      </c>
      <c r="R236" s="58"/>
      <c r="S236" s="58"/>
      <c r="T236" s="58"/>
      <c r="U236" s="58"/>
      <c r="V236" s="59" t="s">
        <v>197</v>
      </c>
      <c r="W236" s="60"/>
      <c r="X236" s="60"/>
      <c r="Y236" s="60"/>
      <c r="Z236" s="60"/>
      <c r="AA236" s="60"/>
      <c r="AB236" s="60"/>
      <c r="AC236" s="60"/>
      <c r="AD236" s="60"/>
      <c r="AE236" s="61"/>
      <c r="AF236" s="66">
        <v>0</v>
      </c>
      <c r="AG236" s="66"/>
      <c r="AH236" s="66"/>
      <c r="AI236" s="66"/>
      <c r="AJ236" s="66"/>
      <c r="AK236" s="73">
        <v>0</v>
      </c>
      <c r="AL236" s="73"/>
      <c r="AM236" s="73"/>
      <c r="AN236" s="73"/>
      <c r="AO236" s="73"/>
      <c r="AP236" s="73">
        <f>AK236</f>
        <v>0</v>
      </c>
      <c r="AQ236" s="73"/>
      <c r="AR236" s="73"/>
      <c r="AS236" s="73"/>
      <c r="AT236" s="73"/>
      <c r="AU236" s="66">
        <v>0</v>
      </c>
      <c r="AV236" s="66"/>
      <c r="AW236" s="66"/>
      <c r="AX236" s="66"/>
      <c r="AY236" s="66"/>
      <c r="AZ236" s="73">
        <v>0</v>
      </c>
      <c r="BA236" s="73"/>
      <c r="BB236" s="73"/>
      <c r="BC236" s="73"/>
      <c r="BD236" s="73"/>
      <c r="BE236" s="73">
        <f>AZ236</f>
        <v>0</v>
      </c>
      <c r="BF236" s="73"/>
      <c r="BG236" s="73"/>
      <c r="BH236" s="73"/>
      <c r="BI236" s="73"/>
    </row>
    <row r="237" spans="1:61" s="30" customFormat="1" ht="13" x14ac:dyDescent="0.25">
      <c r="A237" s="117">
        <v>0</v>
      </c>
      <c r="B237" s="105"/>
      <c r="C237" s="105"/>
      <c r="D237" s="118" t="s">
        <v>198</v>
      </c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20"/>
      <c r="Q237" s="121"/>
      <c r="R237" s="121"/>
      <c r="S237" s="121"/>
      <c r="T237" s="121"/>
      <c r="U237" s="121"/>
      <c r="V237" s="122"/>
      <c r="W237" s="123"/>
      <c r="X237" s="123"/>
      <c r="Y237" s="123"/>
      <c r="Z237" s="123"/>
      <c r="AA237" s="123"/>
      <c r="AB237" s="123"/>
      <c r="AC237" s="123"/>
      <c r="AD237" s="123"/>
      <c r="AE237" s="124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</row>
    <row r="238" spans="1:61" s="33" customFormat="1" ht="60.5" customHeight="1" x14ac:dyDescent="0.25">
      <c r="A238" s="70">
        <v>12</v>
      </c>
      <c r="B238" s="71"/>
      <c r="C238" s="71"/>
      <c r="D238" s="55" t="s">
        <v>257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7"/>
      <c r="Q238" s="58" t="s">
        <v>199</v>
      </c>
      <c r="R238" s="58"/>
      <c r="S238" s="58"/>
      <c r="T238" s="58"/>
      <c r="U238" s="58"/>
      <c r="V238" s="59" t="s">
        <v>197</v>
      </c>
      <c r="W238" s="60"/>
      <c r="X238" s="60"/>
      <c r="Y238" s="60"/>
      <c r="Z238" s="60"/>
      <c r="AA238" s="60"/>
      <c r="AB238" s="60"/>
      <c r="AC238" s="60"/>
      <c r="AD238" s="60"/>
      <c r="AE238" s="61"/>
      <c r="AF238" s="66">
        <v>100</v>
      </c>
      <c r="AG238" s="66"/>
      <c r="AH238" s="66"/>
      <c r="AI238" s="66"/>
      <c r="AJ238" s="66"/>
      <c r="AK238" s="66">
        <v>0</v>
      </c>
      <c r="AL238" s="66"/>
      <c r="AM238" s="66"/>
      <c r="AN238" s="66"/>
      <c r="AO238" s="66"/>
      <c r="AP238" s="66">
        <v>100</v>
      </c>
      <c r="AQ238" s="66"/>
      <c r="AR238" s="66"/>
      <c r="AS238" s="66"/>
      <c r="AT238" s="66"/>
      <c r="AU238" s="66">
        <v>105</v>
      </c>
      <c r="AV238" s="66"/>
      <c r="AW238" s="66"/>
      <c r="AX238" s="66"/>
      <c r="AY238" s="66"/>
      <c r="AZ238" s="66">
        <v>0</v>
      </c>
      <c r="BA238" s="66"/>
      <c r="BB238" s="66"/>
      <c r="BC238" s="66"/>
      <c r="BD238" s="66"/>
      <c r="BE238" s="66">
        <v>105</v>
      </c>
      <c r="BF238" s="66"/>
      <c r="BG238" s="66"/>
      <c r="BH238" s="66"/>
      <c r="BI238" s="66"/>
    </row>
    <row r="239" spans="1:61" s="33" customFormat="1" ht="55" customHeight="1" x14ac:dyDescent="0.25">
      <c r="A239" s="70">
        <v>13</v>
      </c>
      <c r="B239" s="71"/>
      <c r="C239" s="71"/>
      <c r="D239" s="55" t="s">
        <v>258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7"/>
      <c r="Q239" s="58" t="s">
        <v>199</v>
      </c>
      <c r="R239" s="58"/>
      <c r="S239" s="58"/>
      <c r="T239" s="58"/>
      <c r="U239" s="58"/>
      <c r="V239" s="59" t="s">
        <v>197</v>
      </c>
      <c r="W239" s="60"/>
      <c r="X239" s="60"/>
      <c r="Y239" s="60"/>
      <c r="Z239" s="60"/>
      <c r="AA239" s="60"/>
      <c r="AB239" s="60"/>
      <c r="AC239" s="60"/>
      <c r="AD239" s="60"/>
      <c r="AE239" s="61"/>
      <c r="AF239" s="66">
        <v>105</v>
      </c>
      <c r="AG239" s="66"/>
      <c r="AH239" s="66"/>
      <c r="AI239" s="66"/>
      <c r="AJ239" s="66"/>
      <c r="AK239" s="66">
        <v>0</v>
      </c>
      <c r="AL239" s="66"/>
      <c r="AM239" s="66"/>
      <c r="AN239" s="66"/>
      <c r="AO239" s="66"/>
      <c r="AP239" s="66">
        <v>105</v>
      </c>
      <c r="AQ239" s="66"/>
      <c r="AR239" s="66"/>
      <c r="AS239" s="66"/>
      <c r="AT239" s="66"/>
      <c r="AU239" s="66">
        <v>106</v>
      </c>
      <c r="AV239" s="66"/>
      <c r="AW239" s="66"/>
      <c r="AX239" s="66"/>
      <c r="AY239" s="66"/>
      <c r="AZ239" s="66">
        <v>0</v>
      </c>
      <c r="BA239" s="66"/>
      <c r="BB239" s="66"/>
      <c r="BC239" s="66"/>
      <c r="BD239" s="66"/>
      <c r="BE239" s="66">
        <f>AU239</f>
        <v>106</v>
      </c>
      <c r="BF239" s="66"/>
      <c r="BG239" s="66"/>
      <c r="BH239" s="66"/>
      <c r="BI239" s="66"/>
    </row>
    <row r="240" spans="1:61" s="33" customFormat="1" ht="32.5" customHeight="1" x14ac:dyDescent="0.25">
      <c r="A240" s="70">
        <v>14</v>
      </c>
      <c r="B240" s="71"/>
      <c r="C240" s="71"/>
      <c r="D240" s="55" t="s">
        <v>200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7"/>
      <c r="Q240" s="58" t="s">
        <v>199</v>
      </c>
      <c r="R240" s="58"/>
      <c r="S240" s="58"/>
      <c r="T240" s="58"/>
      <c r="U240" s="58"/>
      <c r="V240" s="59" t="s">
        <v>197</v>
      </c>
      <c r="W240" s="60"/>
      <c r="X240" s="60"/>
      <c r="Y240" s="60"/>
      <c r="Z240" s="60"/>
      <c r="AA240" s="60"/>
      <c r="AB240" s="60"/>
      <c r="AC240" s="60"/>
      <c r="AD240" s="60"/>
      <c r="AE240" s="61"/>
      <c r="AF240" s="66">
        <v>0</v>
      </c>
      <c r="AG240" s="66"/>
      <c r="AH240" s="66"/>
      <c r="AI240" s="66"/>
      <c r="AJ240" s="66"/>
      <c r="AK240" s="66">
        <v>100</v>
      </c>
      <c r="AL240" s="66"/>
      <c r="AM240" s="66"/>
      <c r="AN240" s="66"/>
      <c r="AO240" s="66"/>
      <c r="AP240" s="66">
        <v>100</v>
      </c>
      <c r="AQ240" s="66"/>
      <c r="AR240" s="66"/>
      <c r="AS240" s="66"/>
      <c r="AT240" s="66"/>
      <c r="AU240" s="66">
        <v>0</v>
      </c>
      <c r="AV240" s="66"/>
      <c r="AW240" s="66"/>
      <c r="AX240" s="66"/>
      <c r="AY240" s="66"/>
      <c r="AZ240" s="66">
        <v>100</v>
      </c>
      <c r="BA240" s="66"/>
      <c r="BB240" s="66"/>
      <c r="BC240" s="66"/>
      <c r="BD240" s="66"/>
      <c r="BE240" s="66">
        <v>100</v>
      </c>
      <c r="BF240" s="66"/>
      <c r="BG240" s="66"/>
      <c r="BH240" s="66"/>
      <c r="BI240" s="66"/>
    </row>
    <row r="241" spans="1:79" s="33" customFormat="1" ht="31" customHeight="1" x14ac:dyDescent="0.25">
      <c r="A241" s="70">
        <v>15</v>
      </c>
      <c r="B241" s="71"/>
      <c r="C241" s="71"/>
      <c r="D241" s="55" t="s">
        <v>201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7"/>
      <c r="Q241" s="58" t="s">
        <v>199</v>
      </c>
      <c r="R241" s="58"/>
      <c r="S241" s="58"/>
      <c r="T241" s="58"/>
      <c r="U241" s="58"/>
      <c r="V241" s="59" t="s">
        <v>197</v>
      </c>
      <c r="W241" s="60"/>
      <c r="X241" s="60"/>
      <c r="Y241" s="60"/>
      <c r="Z241" s="60"/>
      <c r="AA241" s="60"/>
      <c r="AB241" s="60"/>
      <c r="AC241" s="60"/>
      <c r="AD241" s="60"/>
      <c r="AE241" s="61"/>
      <c r="AF241" s="114">
        <f>(X101+X102+X108+X109+X110+X111+X112)/X120%</f>
        <v>92.173658404181253</v>
      </c>
      <c r="AG241" s="114"/>
      <c r="AH241" s="114"/>
      <c r="AI241" s="114"/>
      <c r="AJ241" s="114"/>
      <c r="AK241" s="114">
        <f>(AC101+AC102+AC108+AC109+AC110+AC111+AC112)/AC120%</f>
        <v>69.072275093552435</v>
      </c>
      <c r="AL241" s="114"/>
      <c r="AM241" s="114"/>
      <c r="AN241" s="114"/>
      <c r="AO241" s="114"/>
      <c r="AP241" s="114">
        <f>(AM101+AM102+AM108+AM109+AM110+AM111+AM112)/AM120%</f>
        <v>91.35647536978972</v>
      </c>
      <c r="AQ241" s="114"/>
      <c r="AR241" s="114"/>
      <c r="AS241" s="114"/>
      <c r="AT241" s="114"/>
      <c r="AU241" s="114">
        <f>(AR101+AR102+AR108+AR109+AR110+AR111)/AR120%</f>
        <v>91.717126410775592</v>
      </c>
      <c r="AV241" s="114"/>
      <c r="AW241" s="114"/>
      <c r="AX241" s="114"/>
      <c r="AY241" s="114"/>
      <c r="AZ241" s="66">
        <v>69</v>
      </c>
      <c r="BA241" s="66"/>
      <c r="BB241" s="66"/>
      <c r="BC241" s="66"/>
      <c r="BD241" s="66"/>
      <c r="BE241" s="66">
        <v>91</v>
      </c>
      <c r="BF241" s="66"/>
      <c r="BG241" s="66"/>
      <c r="BH241" s="66"/>
      <c r="BI241" s="66"/>
    </row>
    <row r="243" spans="1:79" ht="14.25" customHeight="1" x14ac:dyDescent="0.25">
      <c r="A243" s="102" t="s">
        <v>122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</row>
    <row r="244" spans="1:79" ht="15" customHeight="1" x14ac:dyDescent="0.25">
      <c r="A244" s="172" t="s">
        <v>211</v>
      </c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</row>
    <row r="245" spans="1:79" s="27" customFormat="1" ht="13" customHeight="1" x14ac:dyDescent="0.25">
      <c r="A245" s="193" t="s">
        <v>19</v>
      </c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5"/>
      <c r="U245" s="94" t="s">
        <v>306</v>
      </c>
      <c r="V245" s="94"/>
      <c r="W245" s="94"/>
      <c r="X245" s="94"/>
      <c r="Y245" s="94"/>
      <c r="Z245" s="94"/>
      <c r="AA245" s="94"/>
      <c r="AB245" s="94"/>
      <c r="AC245" s="94"/>
      <c r="AD245" s="94"/>
      <c r="AE245" s="94" t="s">
        <v>307</v>
      </c>
      <c r="AF245" s="94"/>
      <c r="AG245" s="94"/>
      <c r="AH245" s="94"/>
      <c r="AI245" s="94"/>
      <c r="AJ245" s="94"/>
      <c r="AK245" s="94"/>
      <c r="AL245" s="94"/>
      <c r="AM245" s="94"/>
      <c r="AN245" s="94"/>
      <c r="AO245" s="94" t="s">
        <v>308</v>
      </c>
      <c r="AP245" s="94"/>
      <c r="AQ245" s="94"/>
      <c r="AR245" s="94"/>
      <c r="AS245" s="94"/>
      <c r="AT245" s="94"/>
      <c r="AU245" s="94"/>
      <c r="AV245" s="94"/>
      <c r="AW245" s="94"/>
      <c r="AX245" s="94"/>
      <c r="AY245" s="94" t="s">
        <v>215</v>
      </c>
      <c r="AZ245" s="94"/>
      <c r="BA245" s="94"/>
      <c r="BB245" s="94"/>
      <c r="BC245" s="94"/>
      <c r="BD245" s="94"/>
      <c r="BE245" s="94"/>
      <c r="BF245" s="94"/>
      <c r="BG245" s="94"/>
      <c r="BH245" s="94"/>
      <c r="BI245" s="94" t="s">
        <v>310</v>
      </c>
      <c r="BJ245" s="94"/>
      <c r="BK245" s="94"/>
      <c r="BL245" s="94"/>
      <c r="BM245" s="94"/>
      <c r="BN245" s="94"/>
      <c r="BO245" s="94"/>
      <c r="BP245" s="94"/>
      <c r="BQ245" s="94"/>
      <c r="BR245" s="94"/>
    </row>
    <row r="246" spans="1:79" s="27" customFormat="1" ht="30" customHeight="1" x14ac:dyDescent="0.25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8"/>
      <c r="U246" s="94" t="s">
        <v>4</v>
      </c>
      <c r="V246" s="94"/>
      <c r="W246" s="94"/>
      <c r="X246" s="94"/>
      <c r="Y246" s="94"/>
      <c r="Z246" s="94" t="s">
        <v>3</v>
      </c>
      <c r="AA246" s="94"/>
      <c r="AB246" s="94"/>
      <c r="AC246" s="94"/>
      <c r="AD246" s="94"/>
      <c r="AE246" s="94" t="s">
        <v>4</v>
      </c>
      <c r="AF246" s="94"/>
      <c r="AG246" s="94"/>
      <c r="AH246" s="94"/>
      <c r="AI246" s="94"/>
      <c r="AJ246" s="94" t="s">
        <v>3</v>
      </c>
      <c r="AK246" s="94"/>
      <c r="AL246" s="94"/>
      <c r="AM246" s="94"/>
      <c r="AN246" s="94"/>
      <c r="AO246" s="94" t="s">
        <v>4</v>
      </c>
      <c r="AP246" s="94"/>
      <c r="AQ246" s="94"/>
      <c r="AR246" s="94"/>
      <c r="AS246" s="94"/>
      <c r="AT246" s="94" t="s">
        <v>3</v>
      </c>
      <c r="AU246" s="94"/>
      <c r="AV246" s="94"/>
      <c r="AW246" s="94"/>
      <c r="AX246" s="94"/>
      <c r="AY246" s="94" t="s">
        <v>4</v>
      </c>
      <c r="AZ246" s="94"/>
      <c r="BA246" s="94"/>
      <c r="BB246" s="94"/>
      <c r="BC246" s="94"/>
      <c r="BD246" s="94" t="s">
        <v>3</v>
      </c>
      <c r="BE246" s="94"/>
      <c r="BF246" s="94"/>
      <c r="BG246" s="94"/>
      <c r="BH246" s="94"/>
      <c r="BI246" s="94" t="s">
        <v>4</v>
      </c>
      <c r="BJ246" s="94"/>
      <c r="BK246" s="94"/>
      <c r="BL246" s="94"/>
      <c r="BM246" s="94"/>
      <c r="BN246" s="94" t="s">
        <v>3</v>
      </c>
      <c r="BO246" s="94"/>
      <c r="BP246" s="94"/>
      <c r="BQ246" s="94"/>
      <c r="BR246" s="94"/>
    </row>
    <row r="247" spans="1:79" s="27" customFormat="1" ht="15" customHeight="1" x14ac:dyDescent="0.25">
      <c r="A247" s="108">
        <v>1</v>
      </c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94">
        <v>2</v>
      </c>
      <c r="V247" s="94"/>
      <c r="W247" s="94"/>
      <c r="X247" s="94"/>
      <c r="Y247" s="94"/>
      <c r="Z247" s="94">
        <v>3</v>
      </c>
      <c r="AA247" s="94"/>
      <c r="AB247" s="94"/>
      <c r="AC247" s="94"/>
      <c r="AD247" s="94"/>
      <c r="AE247" s="94">
        <v>4</v>
      </c>
      <c r="AF247" s="94"/>
      <c r="AG247" s="94"/>
      <c r="AH247" s="94"/>
      <c r="AI247" s="94"/>
      <c r="AJ247" s="94">
        <v>5</v>
      </c>
      <c r="AK247" s="94"/>
      <c r="AL247" s="94"/>
      <c r="AM247" s="94"/>
      <c r="AN247" s="94"/>
      <c r="AO247" s="94">
        <v>6</v>
      </c>
      <c r="AP247" s="94"/>
      <c r="AQ247" s="94"/>
      <c r="AR247" s="94"/>
      <c r="AS247" s="94"/>
      <c r="AT247" s="94">
        <v>7</v>
      </c>
      <c r="AU247" s="94"/>
      <c r="AV247" s="94"/>
      <c r="AW247" s="94"/>
      <c r="AX247" s="94"/>
      <c r="AY247" s="94">
        <v>8</v>
      </c>
      <c r="AZ247" s="94"/>
      <c r="BA247" s="94"/>
      <c r="BB247" s="94"/>
      <c r="BC247" s="94"/>
      <c r="BD247" s="94">
        <v>9</v>
      </c>
      <c r="BE247" s="94"/>
      <c r="BF247" s="94"/>
      <c r="BG247" s="94"/>
      <c r="BH247" s="94"/>
      <c r="BI247" s="94">
        <v>10</v>
      </c>
      <c r="BJ247" s="94"/>
      <c r="BK247" s="94"/>
      <c r="BL247" s="94"/>
      <c r="BM247" s="94"/>
      <c r="BN247" s="94">
        <v>11</v>
      </c>
      <c r="BO247" s="94"/>
      <c r="BP247" s="94"/>
      <c r="BQ247" s="94"/>
      <c r="BR247" s="94"/>
    </row>
    <row r="248" spans="1:79" s="26" customFormat="1" ht="15.75" hidden="1" customHeight="1" x14ac:dyDescent="0.3">
      <c r="A248" s="70" t="s">
        <v>55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2"/>
      <c r="U248" s="82" t="s">
        <v>63</v>
      </c>
      <c r="V248" s="82"/>
      <c r="W248" s="82"/>
      <c r="X248" s="82"/>
      <c r="Y248" s="82"/>
      <c r="Z248" s="88" t="s">
        <v>64</v>
      </c>
      <c r="AA248" s="88"/>
      <c r="AB248" s="88"/>
      <c r="AC248" s="88"/>
      <c r="AD248" s="88"/>
      <c r="AE248" s="82" t="s">
        <v>65</v>
      </c>
      <c r="AF248" s="82"/>
      <c r="AG248" s="82"/>
      <c r="AH248" s="82"/>
      <c r="AI248" s="82"/>
      <c r="AJ248" s="88" t="s">
        <v>66</v>
      </c>
      <c r="AK248" s="88"/>
      <c r="AL248" s="88"/>
      <c r="AM248" s="88"/>
      <c r="AN248" s="88"/>
      <c r="AO248" s="82" t="s">
        <v>56</v>
      </c>
      <c r="AP248" s="82"/>
      <c r="AQ248" s="82"/>
      <c r="AR248" s="82"/>
      <c r="AS248" s="82"/>
      <c r="AT248" s="88" t="s">
        <v>57</v>
      </c>
      <c r="AU248" s="88"/>
      <c r="AV248" s="88"/>
      <c r="AW248" s="88"/>
      <c r="AX248" s="88"/>
      <c r="AY248" s="82" t="s">
        <v>58</v>
      </c>
      <c r="AZ248" s="82"/>
      <c r="BA248" s="82"/>
      <c r="BB248" s="82"/>
      <c r="BC248" s="82"/>
      <c r="BD248" s="88" t="s">
        <v>59</v>
      </c>
      <c r="BE248" s="88"/>
      <c r="BF248" s="88"/>
      <c r="BG248" s="88"/>
      <c r="BH248" s="88"/>
      <c r="BI248" s="82" t="s">
        <v>60</v>
      </c>
      <c r="BJ248" s="82"/>
      <c r="BK248" s="82"/>
      <c r="BL248" s="82"/>
      <c r="BM248" s="82"/>
      <c r="BN248" s="88" t="s">
        <v>61</v>
      </c>
      <c r="BO248" s="88"/>
      <c r="BP248" s="88"/>
      <c r="BQ248" s="88"/>
      <c r="BR248" s="88"/>
      <c r="CA248" s="26" t="s">
        <v>39</v>
      </c>
    </row>
    <row r="249" spans="1:79" s="30" customFormat="1" ht="12.75" customHeight="1" x14ac:dyDescent="0.25">
      <c r="A249" s="67" t="s">
        <v>293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9"/>
      <c r="U249" s="73">
        <f>8628719+5370700+2740650+8717416</f>
        <v>25457485</v>
      </c>
      <c r="V249" s="73"/>
      <c r="W249" s="73"/>
      <c r="X249" s="73"/>
      <c r="Y249" s="73"/>
      <c r="Z249" s="73">
        <v>385609</v>
      </c>
      <c r="AA249" s="73"/>
      <c r="AB249" s="73"/>
      <c r="AC249" s="73"/>
      <c r="AD249" s="73"/>
      <c r="AE249" s="73">
        <f>10517862+5514697+3616651+9582500</f>
        <v>29231710</v>
      </c>
      <c r="AF249" s="73"/>
      <c r="AG249" s="73"/>
      <c r="AH249" s="73"/>
      <c r="AI249" s="73"/>
      <c r="AJ249" s="73">
        <v>47458</v>
      </c>
      <c r="AK249" s="73"/>
      <c r="AL249" s="73"/>
      <c r="AM249" s="73"/>
      <c r="AN249" s="73"/>
      <c r="AO249" s="73">
        <f>7445625+3999828+10524108+8640615</f>
        <v>30610176</v>
      </c>
      <c r="AP249" s="73"/>
      <c r="AQ249" s="73"/>
      <c r="AR249" s="73"/>
      <c r="AS249" s="73"/>
      <c r="AT249" s="73">
        <v>150000</v>
      </c>
      <c r="AU249" s="73"/>
      <c r="AV249" s="73"/>
      <c r="AW249" s="73"/>
      <c r="AX249" s="73"/>
      <c r="AY249" s="73">
        <f>10753534+7468000+3999828+8640615</f>
        <v>30861977</v>
      </c>
      <c r="AZ249" s="73"/>
      <c r="BA249" s="73"/>
      <c r="BB249" s="73"/>
      <c r="BC249" s="73"/>
      <c r="BD249" s="73">
        <v>153270</v>
      </c>
      <c r="BE249" s="73"/>
      <c r="BF249" s="73"/>
      <c r="BG249" s="73"/>
      <c r="BH249" s="73"/>
      <c r="BI249" s="73">
        <f>10780054+7475640+3999828+8640615</f>
        <v>30896137</v>
      </c>
      <c r="BJ249" s="73"/>
      <c r="BK249" s="73"/>
      <c r="BL249" s="73"/>
      <c r="BM249" s="73"/>
      <c r="BN249" s="73">
        <v>153648</v>
      </c>
      <c r="BO249" s="73"/>
      <c r="BP249" s="73"/>
      <c r="BQ249" s="73"/>
      <c r="BR249" s="73"/>
      <c r="CA249" s="30" t="s">
        <v>40</v>
      </c>
    </row>
    <row r="250" spans="1:79" s="33" customFormat="1" ht="13" customHeight="1" x14ac:dyDescent="0.25">
      <c r="A250" s="67" t="s">
        <v>294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9"/>
      <c r="U250" s="73">
        <f>2049462+4640547+1366921+119046+647170</f>
        <v>8823146</v>
      </c>
      <c r="V250" s="73"/>
      <c r="W250" s="73"/>
      <c r="X250" s="73"/>
      <c r="Y250" s="73"/>
      <c r="Z250" s="73">
        <v>0</v>
      </c>
      <c r="AA250" s="73"/>
      <c r="AB250" s="73"/>
      <c r="AC250" s="73"/>
      <c r="AD250" s="73"/>
      <c r="AE250" s="73">
        <f>1949434+5159804+1688993+144545+1058629-668846</f>
        <v>9332559</v>
      </c>
      <c r="AF250" s="73"/>
      <c r="AG250" s="73"/>
      <c r="AH250" s="73"/>
      <c r="AI250" s="73"/>
      <c r="AJ250" s="73">
        <v>0</v>
      </c>
      <c r="AK250" s="73"/>
      <c r="AL250" s="73"/>
      <c r="AM250" s="73"/>
      <c r="AN250" s="73"/>
      <c r="AO250" s="73">
        <f>3700020+1859382+90054+2136241+1261041</f>
        <v>9046738</v>
      </c>
      <c r="AP250" s="73"/>
      <c r="AQ250" s="73"/>
      <c r="AR250" s="73"/>
      <c r="AS250" s="73"/>
      <c r="AT250" s="73">
        <v>0</v>
      </c>
      <c r="AU250" s="73"/>
      <c r="AV250" s="73"/>
      <c r="AW250" s="73"/>
      <c r="AX250" s="73"/>
      <c r="AY250" s="73">
        <f>2597606+3837000+1859382+90054+1000000-600221</f>
        <v>8783821</v>
      </c>
      <c r="AZ250" s="73"/>
      <c r="BA250" s="73"/>
      <c r="BB250" s="73"/>
      <c r="BC250" s="73"/>
      <c r="BD250" s="73">
        <v>0</v>
      </c>
      <c r="BE250" s="73"/>
      <c r="BF250" s="73"/>
      <c r="BG250" s="73"/>
      <c r="BH250" s="73"/>
      <c r="BI250" s="73">
        <f>2604012+3838710+1859382+90054+480000</f>
        <v>8872158</v>
      </c>
      <c r="BJ250" s="73"/>
      <c r="BK250" s="73"/>
      <c r="BL250" s="73"/>
      <c r="BM250" s="73"/>
      <c r="BN250" s="73">
        <v>0</v>
      </c>
      <c r="BO250" s="73"/>
      <c r="BP250" s="73"/>
      <c r="BQ250" s="73"/>
      <c r="BR250" s="73"/>
    </row>
    <row r="251" spans="1:79" s="33" customFormat="1" ht="12.75" customHeight="1" x14ac:dyDescent="0.25">
      <c r="A251" s="67" t="s">
        <v>202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9"/>
      <c r="U251" s="73">
        <f>2374845+750526+90515+278429+2564107-18</f>
        <v>6058404</v>
      </c>
      <c r="V251" s="73"/>
      <c r="W251" s="73"/>
      <c r="X251" s="73"/>
      <c r="Y251" s="73"/>
      <c r="Z251" s="73">
        <f>242087+210159</f>
        <v>452246</v>
      </c>
      <c r="AA251" s="73"/>
      <c r="AB251" s="73"/>
      <c r="AC251" s="73"/>
      <c r="AD251" s="73"/>
      <c r="AE251" s="73">
        <f>1451427+1114193+182160+319753+2288458</f>
        <v>5355991</v>
      </c>
      <c r="AF251" s="73"/>
      <c r="AG251" s="73"/>
      <c r="AH251" s="73"/>
      <c r="AI251" s="73"/>
      <c r="AJ251" s="73">
        <v>194707</v>
      </c>
      <c r="AK251" s="73"/>
      <c r="AL251" s="73"/>
      <c r="AM251" s="73"/>
      <c r="AN251" s="73"/>
      <c r="AO251" s="73">
        <f>2066804+136550+889212+1368765+1456823</f>
        <v>5918154</v>
      </c>
      <c r="AP251" s="73"/>
      <c r="AQ251" s="73"/>
      <c r="AR251" s="73"/>
      <c r="AS251" s="73"/>
      <c r="AT251" s="73">
        <f>94707+330000</f>
        <v>424707</v>
      </c>
      <c r="AU251" s="73"/>
      <c r="AV251" s="73"/>
      <c r="AW251" s="73"/>
      <c r="AX251" s="73"/>
      <c r="AY251" s="73">
        <f>1397518+2086000+136550+889212+850000</f>
        <v>5359280</v>
      </c>
      <c r="AZ251" s="73"/>
      <c r="BA251" s="73"/>
      <c r="BB251" s="73"/>
      <c r="BC251" s="73"/>
      <c r="BD251" s="73">
        <f>96772+362970</f>
        <v>459742</v>
      </c>
      <c r="BE251" s="73"/>
      <c r="BF251" s="73"/>
      <c r="BG251" s="73"/>
      <c r="BH251" s="73"/>
      <c r="BI251" s="73">
        <f>1400965+2090500+136550+889212+650000</f>
        <v>5167227</v>
      </c>
      <c r="BJ251" s="73"/>
      <c r="BK251" s="73"/>
      <c r="BL251" s="73"/>
      <c r="BM251" s="73"/>
      <c r="BN251" s="73">
        <f>97010+379667</f>
        <v>476677</v>
      </c>
      <c r="BO251" s="73"/>
      <c r="BP251" s="73"/>
      <c r="BQ251" s="73"/>
      <c r="BR251" s="73"/>
    </row>
    <row r="252" spans="1:79" s="30" customFormat="1" ht="12.75" customHeight="1" x14ac:dyDescent="0.25">
      <c r="A252" s="67" t="s">
        <v>295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9"/>
      <c r="U252" s="73">
        <f>415234+322038+152185+427307</f>
        <v>1316764</v>
      </c>
      <c r="V252" s="73"/>
      <c r="W252" s="73"/>
      <c r="X252" s="73"/>
      <c r="Y252" s="73"/>
      <c r="Z252" s="73">
        <v>13612</v>
      </c>
      <c r="AA252" s="73"/>
      <c r="AB252" s="73"/>
      <c r="AC252" s="73"/>
      <c r="AD252" s="73"/>
      <c r="AE252" s="73">
        <f>490013+357936+208488+564430</f>
        <v>1620867</v>
      </c>
      <c r="AF252" s="73"/>
      <c r="AG252" s="73"/>
      <c r="AH252" s="73"/>
      <c r="AI252" s="73"/>
      <c r="AJ252" s="73">
        <v>0</v>
      </c>
      <c r="AK252" s="73"/>
      <c r="AL252" s="73"/>
      <c r="AM252" s="73"/>
      <c r="AN252" s="73"/>
      <c r="AO252" s="73">
        <f>452303+252036+498863+450881</f>
        <v>1654083</v>
      </c>
      <c r="AP252" s="73"/>
      <c r="AQ252" s="73"/>
      <c r="AR252" s="73"/>
      <c r="AS252" s="73"/>
      <c r="AT252" s="73">
        <v>0</v>
      </c>
      <c r="AU252" s="73"/>
      <c r="AV252" s="73"/>
      <c r="AW252" s="73"/>
      <c r="AX252" s="73"/>
      <c r="AY252" s="73">
        <f>509737+462300+252036</f>
        <v>1224073</v>
      </c>
      <c r="AZ252" s="73"/>
      <c r="BA252" s="73"/>
      <c r="BB252" s="73"/>
      <c r="BC252" s="73"/>
      <c r="BD252" s="73">
        <v>0</v>
      </c>
      <c r="BE252" s="73"/>
      <c r="BF252" s="73"/>
      <c r="BG252" s="73"/>
      <c r="BH252" s="73"/>
      <c r="BI252" s="73">
        <f>510995+462350+252036</f>
        <v>1225381</v>
      </c>
      <c r="BJ252" s="73"/>
      <c r="BK252" s="73"/>
      <c r="BL252" s="73"/>
      <c r="BM252" s="73"/>
      <c r="BN252" s="73">
        <v>0</v>
      </c>
      <c r="BO252" s="73"/>
      <c r="BP252" s="73"/>
      <c r="BQ252" s="73"/>
      <c r="BR252" s="73"/>
    </row>
    <row r="253" spans="1:79" s="33" customFormat="1" ht="13" hidden="1" customHeight="1" x14ac:dyDescent="0.25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9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</row>
    <row r="254" spans="1:79" s="30" customFormat="1" ht="25" hidden="1" customHeight="1" x14ac:dyDescent="0.25">
      <c r="A254" s="90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2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</row>
    <row r="255" spans="1:79" s="33" customFormat="1" ht="12.75" hidden="1" customHeight="1" x14ac:dyDescent="0.25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9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</row>
    <row r="256" spans="1:79" s="30" customFormat="1" ht="12.75" customHeight="1" x14ac:dyDescent="0.25">
      <c r="A256" s="90" t="s">
        <v>145</v>
      </c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2"/>
      <c r="U256" s="93">
        <f>U249+U250+U251+U252</f>
        <v>41655799</v>
      </c>
      <c r="V256" s="93"/>
      <c r="W256" s="93"/>
      <c r="X256" s="93"/>
      <c r="Y256" s="93"/>
      <c r="Z256" s="93">
        <f>Z249+Z250+Z251+Z252</f>
        <v>851467</v>
      </c>
      <c r="AA256" s="93"/>
      <c r="AB256" s="93"/>
      <c r="AC256" s="93"/>
      <c r="AD256" s="93"/>
      <c r="AE256" s="93">
        <f>AE249+AE250+AE251+AE252</f>
        <v>45541127</v>
      </c>
      <c r="AF256" s="93"/>
      <c r="AG256" s="93"/>
      <c r="AH256" s="93"/>
      <c r="AI256" s="93"/>
      <c r="AJ256" s="93">
        <f>AJ249+AJ250+AJ251+AJ252</f>
        <v>242165</v>
      </c>
      <c r="AK256" s="93"/>
      <c r="AL256" s="93"/>
      <c r="AM256" s="93"/>
      <c r="AN256" s="93"/>
      <c r="AO256" s="113">
        <f t="shared" ref="AO256" si="22">AO249+AO250+AO251+AO252</f>
        <v>47229151</v>
      </c>
      <c r="AP256" s="113"/>
      <c r="AQ256" s="113"/>
      <c r="AR256" s="113"/>
      <c r="AS256" s="113"/>
      <c r="AT256" s="93">
        <f t="shared" ref="AT256" si="23">AT249+AT250+AT251+AT252</f>
        <v>574707</v>
      </c>
      <c r="AU256" s="93"/>
      <c r="AV256" s="93"/>
      <c r="AW256" s="93"/>
      <c r="AX256" s="93"/>
      <c r="AY256" s="93">
        <f>AY249+AY250+AY251+AY252</f>
        <v>46229151</v>
      </c>
      <c r="AZ256" s="93"/>
      <c r="BA256" s="93"/>
      <c r="BB256" s="93"/>
      <c r="BC256" s="93"/>
      <c r="BD256" s="93">
        <f t="shared" ref="BD256" si="24">BD249+BD250+BD251+BD252</f>
        <v>613012</v>
      </c>
      <c r="BE256" s="93"/>
      <c r="BF256" s="93"/>
      <c r="BG256" s="93"/>
      <c r="BH256" s="93"/>
      <c r="BI256" s="93">
        <f t="shared" ref="BI256" si="25">BI249+BI250+BI251+BI252</f>
        <v>46160903</v>
      </c>
      <c r="BJ256" s="93"/>
      <c r="BK256" s="93"/>
      <c r="BL256" s="93"/>
      <c r="BM256" s="93"/>
      <c r="BN256" s="93">
        <f t="shared" ref="BN256" si="26">BN249+BN250+BN251+BN252</f>
        <v>630325</v>
      </c>
      <c r="BO256" s="93"/>
      <c r="BP256" s="93"/>
      <c r="BQ256" s="93"/>
      <c r="BR256" s="93"/>
    </row>
    <row r="257" spans="1:79" s="33" customFormat="1" ht="26" customHeight="1" x14ac:dyDescent="0.25">
      <c r="A257" s="67" t="s">
        <v>203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9"/>
      <c r="U257" s="112" t="s">
        <v>171</v>
      </c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 t="s">
        <v>171</v>
      </c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 t="s">
        <v>171</v>
      </c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 t="s">
        <v>171</v>
      </c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 t="s">
        <v>171</v>
      </c>
      <c r="BJ257" s="112"/>
      <c r="BK257" s="112"/>
      <c r="BL257" s="112"/>
      <c r="BM257" s="112"/>
      <c r="BN257" s="112"/>
      <c r="BO257" s="112"/>
      <c r="BP257" s="112"/>
      <c r="BQ257" s="112"/>
      <c r="BR257" s="112"/>
    </row>
    <row r="259" spans="1:79" hidden="1" x14ac:dyDescent="0.25"/>
    <row r="260" spans="1:79" ht="14.25" customHeight="1" x14ac:dyDescent="0.25">
      <c r="A260" s="102" t="s">
        <v>123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</row>
    <row r="261" spans="1:79" s="51" customFormat="1" ht="15" customHeight="1" x14ac:dyDescent="0.25">
      <c r="A261" s="184" t="s">
        <v>6</v>
      </c>
      <c r="B261" s="185"/>
      <c r="C261" s="185"/>
      <c r="D261" s="184" t="s">
        <v>10</v>
      </c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90"/>
      <c r="W261" s="171" t="s">
        <v>306</v>
      </c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 t="s">
        <v>319</v>
      </c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 t="s">
        <v>214</v>
      </c>
      <c r="AV261" s="171"/>
      <c r="AW261" s="171"/>
      <c r="AX261" s="171"/>
      <c r="AY261" s="171"/>
      <c r="AZ261" s="171"/>
      <c r="BA261" s="171" t="s">
        <v>320</v>
      </c>
      <c r="BB261" s="171"/>
      <c r="BC261" s="171"/>
      <c r="BD261" s="171"/>
      <c r="BE261" s="171"/>
      <c r="BF261" s="171"/>
      <c r="BG261" s="171" t="s">
        <v>321</v>
      </c>
      <c r="BH261" s="171"/>
      <c r="BI261" s="171"/>
      <c r="BJ261" s="171"/>
      <c r="BK261" s="171"/>
      <c r="BL261" s="171"/>
    </row>
    <row r="262" spans="1:79" s="51" customFormat="1" ht="15" customHeight="1" x14ac:dyDescent="0.25">
      <c r="A262" s="186"/>
      <c r="B262" s="187"/>
      <c r="C262" s="187"/>
      <c r="D262" s="186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91"/>
      <c r="W262" s="171" t="s">
        <v>4</v>
      </c>
      <c r="X262" s="171"/>
      <c r="Y262" s="171"/>
      <c r="Z262" s="171"/>
      <c r="AA262" s="171"/>
      <c r="AB262" s="171"/>
      <c r="AC262" s="171" t="s">
        <v>3</v>
      </c>
      <c r="AD262" s="171"/>
      <c r="AE262" s="171"/>
      <c r="AF262" s="171"/>
      <c r="AG262" s="171"/>
      <c r="AH262" s="171"/>
      <c r="AI262" s="171" t="s">
        <v>4</v>
      </c>
      <c r="AJ262" s="171"/>
      <c r="AK262" s="171"/>
      <c r="AL262" s="171"/>
      <c r="AM262" s="171"/>
      <c r="AN262" s="171"/>
      <c r="AO262" s="171" t="s">
        <v>3</v>
      </c>
      <c r="AP262" s="171"/>
      <c r="AQ262" s="171"/>
      <c r="AR262" s="171"/>
      <c r="AS262" s="171"/>
      <c r="AT262" s="171"/>
      <c r="AU262" s="183" t="s">
        <v>4</v>
      </c>
      <c r="AV262" s="183"/>
      <c r="AW262" s="183"/>
      <c r="AX262" s="183" t="s">
        <v>3</v>
      </c>
      <c r="AY262" s="183"/>
      <c r="AZ262" s="183"/>
      <c r="BA262" s="183" t="s">
        <v>4</v>
      </c>
      <c r="BB262" s="183"/>
      <c r="BC262" s="183"/>
      <c r="BD262" s="183" t="s">
        <v>3</v>
      </c>
      <c r="BE262" s="183"/>
      <c r="BF262" s="183"/>
      <c r="BG262" s="183" t="s">
        <v>4</v>
      </c>
      <c r="BH262" s="183"/>
      <c r="BI262" s="183"/>
      <c r="BJ262" s="183" t="s">
        <v>3</v>
      </c>
      <c r="BK262" s="183"/>
      <c r="BL262" s="183"/>
    </row>
    <row r="263" spans="1:79" s="51" customFormat="1" ht="57" customHeight="1" x14ac:dyDescent="0.25">
      <c r="A263" s="188"/>
      <c r="B263" s="189"/>
      <c r="C263" s="189"/>
      <c r="D263" s="188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92"/>
      <c r="W263" s="171" t="s">
        <v>12</v>
      </c>
      <c r="X263" s="171"/>
      <c r="Y263" s="171"/>
      <c r="Z263" s="171" t="s">
        <v>11</v>
      </c>
      <c r="AA263" s="171"/>
      <c r="AB263" s="171"/>
      <c r="AC263" s="171" t="s">
        <v>12</v>
      </c>
      <c r="AD263" s="171"/>
      <c r="AE263" s="171"/>
      <c r="AF263" s="171" t="s">
        <v>11</v>
      </c>
      <c r="AG263" s="171"/>
      <c r="AH263" s="171"/>
      <c r="AI263" s="171" t="s">
        <v>12</v>
      </c>
      <c r="AJ263" s="171"/>
      <c r="AK263" s="171"/>
      <c r="AL263" s="171" t="s">
        <v>11</v>
      </c>
      <c r="AM263" s="171"/>
      <c r="AN263" s="171"/>
      <c r="AO263" s="171" t="s">
        <v>12</v>
      </c>
      <c r="AP263" s="171"/>
      <c r="AQ263" s="171"/>
      <c r="AR263" s="171" t="s">
        <v>11</v>
      </c>
      <c r="AS263" s="171"/>
      <c r="AT263" s="171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</row>
    <row r="264" spans="1:79" s="36" customFormat="1" ht="15" customHeight="1" x14ac:dyDescent="0.25">
      <c r="A264" s="108">
        <v>1</v>
      </c>
      <c r="B264" s="115"/>
      <c r="C264" s="115"/>
      <c r="D264" s="108">
        <v>2</v>
      </c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6"/>
      <c r="W264" s="94">
        <v>3</v>
      </c>
      <c r="X264" s="94"/>
      <c r="Y264" s="94"/>
      <c r="Z264" s="94">
        <v>4</v>
      </c>
      <c r="AA264" s="94"/>
      <c r="AB264" s="94"/>
      <c r="AC264" s="94">
        <v>5</v>
      </c>
      <c r="AD264" s="94"/>
      <c r="AE264" s="94"/>
      <c r="AF264" s="94">
        <v>6</v>
      </c>
      <c r="AG264" s="94"/>
      <c r="AH264" s="94"/>
      <c r="AI264" s="94">
        <v>7</v>
      </c>
      <c r="AJ264" s="94"/>
      <c r="AK264" s="94"/>
      <c r="AL264" s="94">
        <v>8</v>
      </c>
      <c r="AM264" s="94"/>
      <c r="AN264" s="94"/>
      <c r="AO264" s="94">
        <v>9</v>
      </c>
      <c r="AP264" s="94"/>
      <c r="AQ264" s="94"/>
      <c r="AR264" s="94">
        <v>10</v>
      </c>
      <c r="AS264" s="94"/>
      <c r="AT264" s="94"/>
      <c r="AU264" s="94">
        <v>11</v>
      </c>
      <c r="AV264" s="94"/>
      <c r="AW264" s="94"/>
      <c r="AX264" s="94">
        <v>12</v>
      </c>
      <c r="AY264" s="94"/>
      <c r="AZ264" s="94"/>
      <c r="BA264" s="94">
        <v>13</v>
      </c>
      <c r="BB264" s="94"/>
      <c r="BC264" s="94"/>
      <c r="BD264" s="94">
        <v>14</v>
      </c>
      <c r="BE264" s="94"/>
      <c r="BF264" s="94"/>
      <c r="BG264" s="94">
        <v>15</v>
      </c>
      <c r="BH264" s="94"/>
      <c r="BI264" s="94"/>
      <c r="BJ264" s="94">
        <v>16</v>
      </c>
      <c r="BK264" s="94"/>
      <c r="BL264" s="94"/>
    </row>
    <row r="265" spans="1:79" s="34" customFormat="1" ht="12.75" hidden="1" customHeight="1" x14ac:dyDescent="0.25">
      <c r="A265" s="67" t="s">
        <v>67</v>
      </c>
      <c r="B265" s="68"/>
      <c r="C265" s="68"/>
      <c r="D265" s="67" t="s">
        <v>55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9"/>
      <c r="W265" s="89" t="s">
        <v>70</v>
      </c>
      <c r="X265" s="89"/>
      <c r="Y265" s="89"/>
      <c r="Z265" s="89" t="s">
        <v>71</v>
      </c>
      <c r="AA265" s="89"/>
      <c r="AB265" s="89"/>
      <c r="AC265" s="182" t="s">
        <v>72</v>
      </c>
      <c r="AD265" s="182"/>
      <c r="AE265" s="182"/>
      <c r="AF265" s="182" t="s">
        <v>73</v>
      </c>
      <c r="AG265" s="182"/>
      <c r="AH265" s="182"/>
      <c r="AI265" s="89" t="s">
        <v>74</v>
      </c>
      <c r="AJ265" s="89"/>
      <c r="AK265" s="89"/>
      <c r="AL265" s="89" t="s">
        <v>75</v>
      </c>
      <c r="AM265" s="89"/>
      <c r="AN265" s="89"/>
      <c r="AO265" s="182" t="s">
        <v>102</v>
      </c>
      <c r="AP265" s="182"/>
      <c r="AQ265" s="182"/>
      <c r="AR265" s="182" t="s">
        <v>76</v>
      </c>
      <c r="AS265" s="182"/>
      <c r="AT265" s="182"/>
      <c r="AU265" s="89" t="s">
        <v>103</v>
      </c>
      <c r="AV265" s="89"/>
      <c r="AW265" s="89"/>
      <c r="AX265" s="182" t="s">
        <v>104</v>
      </c>
      <c r="AY265" s="182"/>
      <c r="AZ265" s="182"/>
      <c r="BA265" s="89" t="s">
        <v>105</v>
      </c>
      <c r="BB265" s="89"/>
      <c r="BC265" s="89"/>
      <c r="BD265" s="182" t="s">
        <v>106</v>
      </c>
      <c r="BE265" s="182"/>
      <c r="BF265" s="182"/>
      <c r="BG265" s="89" t="s">
        <v>107</v>
      </c>
      <c r="BH265" s="89"/>
      <c r="BI265" s="89"/>
      <c r="BJ265" s="182" t="s">
        <v>108</v>
      </c>
      <c r="BK265" s="182"/>
      <c r="BL265" s="182"/>
      <c r="CA265" s="34" t="s">
        <v>101</v>
      </c>
    </row>
    <row r="266" spans="1:79" s="34" customFormat="1" ht="15" customHeight="1" x14ac:dyDescent="0.25">
      <c r="A266" s="67">
        <v>1</v>
      </c>
      <c r="B266" s="68"/>
      <c r="C266" s="68"/>
      <c r="D266" s="67" t="s">
        <v>296</v>
      </c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9"/>
      <c r="W266" s="66">
        <f>32.3+17.5+37.5+36.41</f>
        <v>123.71</v>
      </c>
      <c r="X266" s="66"/>
      <c r="Y266" s="66"/>
      <c r="Z266" s="66">
        <f>32.3+17.5+34.5+33.42</f>
        <v>117.72</v>
      </c>
      <c r="AA266" s="66"/>
      <c r="AB266" s="66"/>
      <c r="AC266" s="66">
        <v>0</v>
      </c>
      <c r="AD266" s="66"/>
      <c r="AE266" s="66"/>
      <c r="AF266" s="66">
        <v>0</v>
      </c>
      <c r="AG266" s="66"/>
      <c r="AH266" s="66"/>
      <c r="AI266" s="66">
        <v>121</v>
      </c>
      <c r="AJ266" s="66"/>
      <c r="AK266" s="66"/>
      <c r="AL266" s="66">
        <f>32+22+35+32</f>
        <v>121</v>
      </c>
      <c r="AM266" s="66"/>
      <c r="AN266" s="66"/>
      <c r="AO266" s="66">
        <v>0</v>
      </c>
      <c r="AP266" s="66"/>
      <c r="AQ266" s="66"/>
      <c r="AR266" s="66">
        <v>0</v>
      </c>
      <c r="AS266" s="66"/>
      <c r="AT266" s="66"/>
      <c r="AU266" s="66">
        <f>35+23.5+37.25+36</f>
        <v>131.75</v>
      </c>
      <c r="AV266" s="66"/>
      <c r="AW266" s="66"/>
      <c r="AX266" s="66">
        <v>0</v>
      </c>
      <c r="AY266" s="66"/>
      <c r="AZ266" s="66"/>
      <c r="BA266" s="66">
        <f>AU266</f>
        <v>131.75</v>
      </c>
      <c r="BB266" s="66"/>
      <c r="BC266" s="66"/>
      <c r="BD266" s="66">
        <v>0</v>
      </c>
      <c r="BE266" s="66"/>
      <c r="BF266" s="66"/>
      <c r="BG266" s="66">
        <f>BA266</f>
        <v>131.75</v>
      </c>
      <c r="BH266" s="66"/>
      <c r="BI266" s="66"/>
      <c r="BJ266" s="66">
        <v>0</v>
      </c>
      <c r="BK266" s="66"/>
      <c r="BL266" s="66"/>
      <c r="CA266" s="34" t="s">
        <v>41</v>
      </c>
    </row>
    <row r="267" spans="1:79" s="34" customFormat="1" ht="14" customHeight="1" x14ac:dyDescent="0.25">
      <c r="A267" s="67">
        <v>2</v>
      </c>
      <c r="B267" s="68"/>
      <c r="C267" s="68"/>
      <c r="D267" s="67" t="s">
        <v>297</v>
      </c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9"/>
      <c r="W267" s="66">
        <f>3+6+6+4</f>
        <v>19</v>
      </c>
      <c r="X267" s="66"/>
      <c r="Y267" s="66"/>
      <c r="Z267" s="66">
        <f>3+6+4+6</f>
        <v>19</v>
      </c>
      <c r="AA267" s="66"/>
      <c r="AB267" s="66"/>
      <c r="AC267" s="66">
        <v>0</v>
      </c>
      <c r="AD267" s="66"/>
      <c r="AE267" s="66"/>
      <c r="AF267" s="66">
        <v>0</v>
      </c>
      <c r="AG267" s="66"/>
      <c r="AH267" s="66"/>
      <c r="AI267" s="66">
        <f>3+6+6+5</f>
        <v>20</v>
      </c>
      <c r="AJ267" s="66"/>
      <c r="AK267" s="66"/>
      <c r="AL267" s="66">
        <f>3+6+6+4</f>
        <v>19</v>
      </c>
      <c r="AM267" s="66"/>
      <c r="AN267" s="66"/>
      <c r="AO267" s="66">
        <v>0</v>
      </c>
      <c r="AP267" s="66"/>
      <c r="AQ267" s="66"/>
      <c r="AR267" s="66">
        <v>0</v>
      </c>
      <c r="AS267" s="66"/>
      <c r="AT267" s="66"/>
      <c r="AU267" s="66">
        <f>3+6+6+4</f>
        <v>19</v>
      </c>
      <c r="AV267" s="66"/>
      <c r="AW267" s="66"/>
      <c r="AX267" s="66">
        <v>0</v>
      </c>
      <c r="AY267" s="66"/>
      <c r="AZ267" s="66"/>
      <c r="BA267" s="66">
        <f t="shared" ref="BA267:BA270" si="27">AU267</f>
        <v>19</v>
      </c>
      <c r="BB267" s="66"/>
      <c r="BC267" s="66"/>
      <c r="BD267" s="66">
        <v>0</v>
      </c>
      <c r="BE267" s="66"/>
      <c r="BF267" s="66"/>
      <c r="BG267" s="66">
        <f t="shared" ref="BG267:BG271" si="28">BA267</f>
        <v>19</v>
      </c>
      <c r="BH267" s="66"/>
      <c r="BI267" s="66"/>
      <c r="BJ267" s="66">
        <v>0</v>
      </c>
      <c r="BK267" s="66"/>
      <c r="BL267" s="66"/>
    </row>
    <row r="268" spans="1:79" s="34" customFormat="1" ht="17" customHeight="1" x14ac:dyDescent="0.25">
      <c r="A268" s="67">
        <v>3</v>
      </c>
      <c r="B268" s="68"/>
      <c r="C268" s="68"/>
      <c r="D268" s="67" t="s">
        <v>298</v>
      </c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9"/>
      <c r="W268" s="66">
        <f>6+6.5+9+5</f>
        <v>26.5</v>
      </c>
      <c r="X268" s="66"/>
      <c r="Y268" s="66"/>
      <c r="Z268" s="66">
        <f>5+6+6.5+12</f>
        <v>29.5</v>
      </c>
      <c r="AA268" s="66"/>
      <c r="AB268" s="66"/>
      <c r="AC268" s="66">
        <v>1</v>
      </c>
      <c r="AD268" s="66"/>
      <c r="AE268" s="66"/>
      <c r="AF268" s="66">
        <v>0</v>
      </c>
      <c r="AG268" s="66"/>
      <c r="AH268" s="66"/>
      <c r="AI268" s="66">
        <f>6+6.5+11</f>
        <v>23.5</v>
      </c>
      <c r="AJ268" s="66"/>
      <c r="AK268" s="66"/>
      <c r="AL268" s="66">
        <f>4+6.5+10.5</f>
        <v>21</v>
      </c>
      <c r="AM268" s="66"/>
      <c r="AN268" s="66"/>
      <c r="AO268" s="66">
        <v>0</v>
      </c>
      <c r="AP268" s="66"/>
      <c r="AQ268" s="66"/>
      <c r="AR268" s="66">
        <v>0</v>
      </c>
      <c r="AS268" s="66"/>
      <c r="AT268" s="66"/>
      <c r="AU268" s="66">
        <f>6+6.5+12</f>
        <v>24.5</v>
      </c>
      <c r="AV268" s="66"/>
      <c r="AW268" s="66"/>
      <c r="AX268" s="66">
        <v>0</v>
      </c>
      <c r="AY268" s="66"/>
      <c r="AZ268" s="66"/>
      <c r="BA268" s="66">
        <f t="shared" si="27"/>
        <v>24.5</v>
      </c>
      <c r="BB268" s="66"/>
      <c r="BC268" s="66"/>
      <c r="BD268" s="66">
        <v>0</v>
      </c>
      <c r="BE268" s="66"/>
      <c r="BF268" s="66"/>
      <c r="BG268" s="66">
        <f t="shared" si="28"/>
        <v>24.5</v>
      </c>
      <c r="BH268" s="66"/>
      <c r="BI268" s="66"/>
      <c r="BJ268" s="66">
        <v>0</v>
      </c>
      <c r="BK268" s="66"/>
      <c r="BL268" s="66"/>
    </row>
    <row r="269" spans="1:79" s="34" customFormat="1" ht="14" customHeight="1" x14ac:dyDescent="0.25">
      <c r="A269" s="67">
        <v>4</v>
      </c>
      <c r="B269" s="68"/>
      <c r="C269" s="68"/>
      <c r="D269" s="67" t="s">
        <v>299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9"/>
      <c r="W269" s="66">
        <f>1+0.5+2.75+2</f>
        <v>6.25</v>
      </c>
      <c r="X269" s="66"/>
      <c r="Y269" s="66"/>
      <c r="Z269" s="66">
        <f>1+0.5+2.75+2</f>
        <v>6.25</v>
      </c>
      <c r="AA269" s="66"/>
      <c r="AB269" s="66"/>
      <c r="AC269" s="66">
        <v>0</v>
      </c>
      <c r="AD269" s="66"/>
      <c r="AE269" s="66"/>
      <c r="AF269" s="66">
        <v>0</v>
      </c>
      <c r="AG269" s="66"/>
      <c r="AH269" s="66"/>
      <c r="AI269" s="66">
        <f>1+0.5+2.75+2</f>
        <v>6.25</v>
      </c>
      <c r="AJ269" s="66"/>
      <c r="AK269" s="66"/>
      <c r="AL269" s="66">
        <f>1+0.5+2.75+2</f>
        <v>6.25</v>
      </c>
      <c r="AM269" s="66"/>
      <c r="AN269" s="66"/>
      <c r="AO269" s="66">
        <v>0</v>
      </c>
      <c r="AP269" s="66"/>
      <c r="AQ269" s="66"/>
      <c r="AR269" s="66">
        <v>0</v>
      </c>
      <c r="AS269" s="66"/>
      <c r="AT269" s="66"/>
      <c r="AU269" s="66">
        <f>1+0.5+2.75+2</f>
        <v>6.25</v>
      </c>
      <c r="AV269" s="66"/>
      <c r="AW269" s="66"/>
      <c r="AX269" s="66">
        <v>0</v>
      </c>
      <c r="AY269" s="66"/>
      <c r="AZ269" s="66"/>
      <c r="BA269" s="66">
        <f t="shared" si="27"/>
        <v>6.25</v>
      </c>
      <c r="BB269" s="66"/>
      <c r="BC269" s="66"/>
      <c r="BD269" s="66">
        <v>0</v>
      </c>
      <c r="BE269" s="66"/>
      <c r="BF269" s="66"/>
      <c r="BG269" s="66">
        <f t="shared" si="28"/>
        <v>6.25</v>
      </c>
      <c r="BH269" s="66"/>
      <c r="BI269" s="66"/>
      <c r="BJ269" s="66">
        <v>0</v>
      </c>
      <c r="BK269" s="66"/>
      <c r="BL269" s="66"/>
    </row>
    <row r="270" spans="1:79" s="34" customFormat="1" ht="16.5" customHeight="1" x14ac:dyDescent="0.25">
      <c r="A270" s="67">
        <v>5</v>
      </c>
      <c r="B270" s="68"/>
      <c r="C270" s="68"/>
      <c r="D270" s="67" t="s">
        <v>300</v>
      </c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9"/>
      <c r="W270" s="66">
        <f>31.5+4.5+33.5+54.75</f>
        <v>124.25</v>
      </c>
      <c r="X270" s="66"/>
      <c r="Y270" s="66"/>
      <c r="Z270" s="66">
        <f>23.5+4+28.75+41.75</f>
        <v>98</v>
      </c>
      <c r="AA270" s="66"/>
      <c r="AB270" s="66"/>
      <c r="AC270" s="66">
        <v>4</v>
      </c>
      <c r="AD270" s="66"/>
      <c r="AE270" s="66"/>
      <c r="AF270" s="66">
        <v>4</v>
      </c>
      <c r="AG270" s="66"/>
      <c r="AH270" s="66"/>
      <c r="AI270" s="66">
        <f>31+4.55+33.5+55.25-3.83</f>
        <v>120.47</v>
      </c>
      <c r="AJ270" s="66"/>
      <c r="AK270" s="66"/>
      <c r="AL270" s="66">
        <f>22+4+28.25+32.5</f>
        <v>86.75</v>
      </c>
      <c r="AM270" s="66"/>
      <c r="AN270" s="66"/>
      <c r="AO270" s="66">
        <v>0</v>
      </c>
      <c r="AP270" s="66"/>
      <c r="AQ270" s="66"/>
      <c r="AR270" s="66">
        <v>0</v>
      </c>
      <c r="AS270" s="66"/>
      <c r="AT270" s="66"/>
      <c r="AU270" s="66">
        <f>39+4.5+33.5+35</f>
        <v>112</v>
      </c>
      <c r="AV270" s="66"/>
      <c r="AW270" s="66"/>
      <c r="AX270" s="66">
        <v>0</v>
      </c>
      <c r="AY270" s="66"/>
      <c r="AZ270" s="66"/>
      <c r="BA270" s="66">
        <f t="shared" si="27"/>
        <v>112</v>
      </c>
      <c r="BB270" s="66"/>
      <c r="BC270" s="66"/>
      <c r="BD270" s="66">
        <v>0</v>
      </c>
      <c r="BE270" s="66"/>
      <c r="BF270" s="66"/>
      <c r="BG270" s="66">
        <f t="shared" si="28"/>
        <v>112</v>
      </c>
      <c r="BH270" s="66"/>
      <c r="BI270" s="66"/>
      <c r="BJ270" s="66">
        <v>0</v>
      </c>
      <c r="BK270" s="66"/>
      <c r="BL270" s="66"/>
    </row>
    <row r="271" spans="1:79" s="34" customFormat="1" ht="12.75" hidden="1" customHeight="1" x14ac:dyDescent="0.25">
      <c r="A271" s="67">
        <v>6</v>
      </c>
      <c r="B271" s="68"/>
      <c r="C271" s="68"/>
      <c r="D271" s="67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9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>
        <v>0</v>
      </c>
      <c r="AY271" s="66"/>
      <c r="AZ271" s="66"/>
      <c r="BA271" s="66"/>
      <c r="BB271" s="66"/>
      <c r="BC271" s="66"/>
      <c r="BD271" s="66">
        <v>0</v>
      </c>
      <c r="BE271" s="66"/>
      <c r="BF271" s="66"/>
      <c r="BG271" s="66">
        <f t="shared" si="28"/>
        <v>0</v>
      </c>
      <c r="BH271" s="66"/>
      <c r="BI271" s="66"/>
      <c r="BJ271" s="66">
        <v>0</v>
      </c>
      <c r="BK271" s="66"/>
      <c r="BL271" s="66"/>
    </row>
    <row r="272" spans="1:79" s="35" customFormat="1" ht="15.5" customHeight="1" x14ac:dyDescent="0.25">
      <c r="A272" s="90">
        <v>7</v>
      </c>
      <c r="B272" s="91"/>
      <c r="C272" s="91"/>
      <c r="D272" s="90" t="s">
        <v>204</v>
      </c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/>
      <c r="W272" s="110">
        <f>W266+W267+W268+W269+W270</f>
        <v>299.70999999999998</v>
      </c>
      <c r="X272" s="111"/>
      <c r="Y272" s="111"/>
      <c r="Z272" s="110">
        <f t="shared" ref="Z272" si="29">Z266+Z267+Z268+Z269+Z270</f>
        <v>270.47000000000003</v>
      </c>
      <c r="AA272" s="111"/>
      <c r="AB272" s="111"/>
      <c r="AC272" s="109">
        <f t="shared" ref="AC272" si="30">AC266+AC267+AC268+AC269+AC270</f>
        <v>5</v>
      </c>
      <c r="AD272" s="109"/>
      <c r="AE272" s="109"/>
      <c r="AF272" s="109">
        <f t="shared" ref="AF272" si="31">AF266+AF267+AF268+AF269+AF270</f>
        <v>4</v>
      </c>
      <c r="AG272" s="109"/>
      <c r="AH272" s="109"/>
      <c r="AI272" s="110">
        <f t="shared" ref="AI272" si="32">AI266+AI267+AI268+AI269+AI270</f>
        <v>291.22000000000003</v>
      </c>
      <c r="AJ272" s="111"/>
      <c r="AK272" s="111"/>
      <c r="AL272" s="110">
        <f t="shared" ref="AL272" si="33">AL266+AL267+AL268+AL269+AL270</f>
        <v>254</v>
      </c>
      <c r="AM272" s="111"/>
      <c r="AN272" s="111"/>
      <c r="AO272" s="109">
        <f t="shared" ref="AO272" si="34">AO266+AO267+AO268+AO269+AO270</f>
        <v>0</v>
      </c>
      <c r="AP272" s="109"/>
      <c r="AQ272" s="109"/>
      <c r="AR272" s="109">
        <f t="shared" ref="AR272" si="35">AR266+AR267+AR268+AR269+AR270</f>
        <v>0</v>
      </c>
      <c r="AS272" s="109"/>
      <c r="AT272" s="109"/>
      <c r="AU272" s="110">
        <f t="shared" ref="AU272" si="36">AU266+AU267+AU268+AU269+AU270</f>
        <v>293.5</v>
      </c>
      <c r="AV272" s="111"/>
      <c r="AW272" s="111"/>
      <c r="AX272" s="93">
        <f t="shared" ref="AX272" si="37">AX266+AX267+AX268+AX269+AX270</f>
        <v>0</v>
      </c>
      <c r="AY272" s="93"/>
      <c r="AZ272" s="93"/>
      <c r="BA272" s="110">
        <f t="shared" ref="BA272" si="38">BA266+BA267+BA268+BA269+BA270</f>
        <v>293.5</v>
      </c>
      <c r="BB272" s="111"/>
      <c r="BC272" s="111"/>
      <c r="BD272" s="109">
        <f t="shared" ref="BD272" si="39">BD266+BD267+BD268+BD269+BD270</f>
        <v>0</v>
      </c>
      <c r="BE272" s="109"/>
      <c r="BF272" s="109"/>
      <c r="BG272" s="110">
        <f t="shared" ref="BG272" si="40">BG266+BG267+BG268+BG269+BG270</f>
        <v>293.5</v>
      </c>
      <c r="BH272" s="111"/>
      <c r="BI272" s="111"/>
      <c r="BJ272" s="109">
        <f t="shared" ref="BJ272" si="41">BJ266+BJ267+BJ268+BJ269+BJ270</f>
        <v>0</v>
      </c>
      <c r="BK272" s="109"/>
      <c r="BL272" s="109"/>
    </row>
    <row r="273" spans="1:79" s="34" customFormat="1" ht="26" customHeight="1" x14ac:dyDescent="0.25">
      <c r="A273" s="67">
        <v>8</v>
      </c>
      <c r="B273" s="68"/>
      <c r="C273" s="68"/>
      <c r="D273" s="67" t="s">
        <v>205</v>
      </c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9"/>
      <c r="W273" s="66" t="s">
        <v>171</v>
      </c>
      <c r="X273" s="66"/>
      <c r="Y273" s="66"/>
      <c r="Z273" s="66" t="s">
        <v>171</v>
      </c>
      <c r="AA273" s="66"/>
      <c r="AB273" s="66"/>
      <c r="AC273" s="66"/>
      <c r="AD273" s="66"/>
      <c r="AE273" s="66"/>
      <c r="AF273" s="66"/>
      <c r="AG273" s="66"/>
      <c r="AH273" s="66"/>
      <c r="AI273" s="66" t="s">
        <v>171</v>
      </c>
      <c r="AJ273" s="66"/>
      <c r="AK273" s="66"/>
      <c r="AL273" s="66" t="s">
        <v>171</v>
      </c>
      <c r="AM273" s="66"/>
      <c r="AN273" s="66"/>
      <c r="AO273" s="66"/>
      <c r="AP273" s="66"/>
      <c r="AQ273" s="66"/>
      <c r="AR273" s="66"/>
      <c r="AS273" s="66"/>
      <c r="AT273" s="66"/>
      <c r="AU273" s="66" t="s">
        <v>171</v>
      </c>
      <c r="AV273" s="66"/>
      <c r="AW273" s="66"/>
      <c r="AX273" s="66"/>
      <c r="AY273" s="66"/>
      <c r="AZ273" s="66"/>
      <c r="BA273" s="66" t="s">
        <v>171</v>
      </c>
      <c r="BB273" s="66"/>
      <c r="BC273" s="66"/>
      <c r="BD273" s="66"/>
      <c r="BE273" s="66"/>
      <c r="BF273" s="66"/>
      <c r="BG273" s="66" t="s">
        <v>171</v>
      </c>
      <c r="BH273" s="66"/>
      <c r="BI273" s="66"/>
      <c r="BJ273" s="66"/>
      <c r="BK273" s="66"/>
      <c r="BL273" s="66"/>
    </row>
    <row r="275" spans="1:79" hidden="1" x14ac:dyDescent="0.25"/>
    <row r="276" spans="1:79" ht="14.25" customHeight="1" x14ac:dyDescent="0.25">
      <c r="A276" s="102" t="s">
        <v>151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</row>
    <row r="277" spans="1:79" ht="14.25" customHeight="1" x14ac:dyDescent="0.25">
      <c r="A277" s="102" t="s">
        <v>322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</row>
    <row r="278" spans="1:79" ht="15" customHeight="1" x14ac:dyDescent="0.25">
      <c r="A278" s="165" t="s">
        <v>211</v>
      </c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5"/>
      <c r="BN278" s="165"/>
      <c r="BO278" s="165"/>
      <c r="BP278" s="165"/>
      <c r="BQ278" s="165"/>
      <c r="BR278" s="165"/>
      <c r="BS278" s="165"/>
    </row>
    <row r="279" spans="1:79" s="27" customFormat="1" ht="15" customHeight="1" x14ac:dyDescent="0.25">
      <c r="A279" s="94" t="s">
        <v>6</v>
      </c>
      <c r="B279" s="94"/>
      <c r="C279" s="94"/>
      <c r="D279" s="94"/>
      <c r="E279" s="94"/>
      <c r="F279" s="94"/>
      <c r="G279" s="94" t="s">
        <v>124</v>
      </c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 t="s">
        <v>13</v>
      </c>
      <c r="U279" s="94"/>
      <c r="V279" s="94"/>
      <c r="W279" s="94"/>
      <c r="X279" s="94"/>
      <c r="Y279" s="94"/>
      <c r="Z279" s="94"/>
      <c r="AA279" s="108" t="s">
        <v>306</v>
      </c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1"/>
      <c r="AP279" s="108" t="s">
        <v>307</v>
      </c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6"/>
      <c r="BE279" s="108" t="s">
        <v>308</v>
      </c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6"/>
    </row>
    <row r="280" spans="1:79" s="27" customFormat="1" ht="23" customHeight="1" x14ac:dyDescent="0.25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 t="s">
        <v>4</v>
      </c>
      <c r="AB280" s="94"/>
      <c r="AC280" s="94"/>
      <c r="AD280" s="94"/>
      <c r="AE280" s="94"/>
      <c r="AF280" s="94" t="s">
        <v>3</v>
      </c>
      <c r="AG280" s="94"/>
      <c r="AH280" s="94"/>
      <c r="AI280" s="94"/>
      <c r="AJ280" s="94"/>
      <c r="AK280" s="94" t="s">
        <v>87</v>
      </c>
      <c r="AL280" s="94"/>
      <c r="AM280" s="94"/>
      <c r="AN280" s="94"/>
      <c r="AO280" s="94"/>
      <c r="AP280" s="94" t="s">
        <v>4</v>
      </c>
      <c r="AQ280" s="94"/>
      <c r="AR280" s="94"/>
      <c r="AS280" s="94"/>
      <c r="AT280" s="94"/>
      <c r="AU280" s="94" t="s">
        <v>3</v>
      </c>
      <c r="AV280" s="94"/>
      <c r="AW280" s="94"/>
      <c r="AX280" s="94"/>
      <c r="AY280" s="94"/>
      <c r="AZ280" s="94" t="s">
        <v>94</v>
      </c>
      <c r="BA280" s="94"/>
      <c r="BB280" s="94"/>
      <c r="BC280" s="94"/>
      <c r="BD280" s="94"/>
      <c r="BE280" s="94" t="s">
        <v>4</v>
      </c>
      <c r="BF280" s="94"/>
      <c r="BG280" s="94"/>
      <c r="BH280" s="94"/>
      <c r="BI280" s="94"/>
      <c r="BJ280" s="94" t="s">
        <v>3</v>
      </c>
      <c r="BK280" s="94"/>
      <c r="BL280" s="94"/>
      <c r="BM280" s="94"/>
      <c r="BN280" s="94"/>
      <c r="BO280" s="94" t="s">
        <v>125</v>
      </c>
      <c r="BP280" s="94"/>
      <c r="BQ280" s="94"/>
      <c r="BR280" s="94"/>
      <c r="BS280" s="94"/>
    </row>
    <row r="281" spans="1:79" s="27" customFormat="1" ht="15" customHeight="1" x14ac:dyDescent="0.25">
      <c r="A281" s="94">
        <v>1</v>
      </c>
      <c r="B281" s="94"/>
      <c r="C281" s="94"/>
      <c r="D281" s="94"/>
      <c r="E281" s="94"/>
      <c r="F281" s="94"/>
      <c r="G281" s="94">
        <v>2</v>
      </c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>
        <v>3</v>
      </c>
      <c r="U281" s="94"/>
      <c r="V281" s="94"/>
      <c r="W281" s="94"/>
      <c r="X281" s="94"/>
      <c r="Y281" s="94"/>
      <c r="Z281" s="94"/>
      <c r="AA281" s="94">
        <v>4</v>
      </c>
      <c r="AB281" s="94"/>
      <c r="AC281" s="94"/>
      <c r="AD281" s="94"/>
      <c r="AE281" s="94"/>
      <c r="AF281" s="94">
        <v>5</v>
      </c>
      <c r="AG281" s="94"/>
      <c r="AH281" s="94"/>
      <c r="AI281" s="94"/>
      <c r="AJ281" s="94"/>
      <c r="AK281" s="94">
        <v>6</v>
      </c>
      <c r="AL281" s="94"/>
      <c r="AM281" s="94"/>
      <c r="AN281" s="94"/>
      <c r="AO281" s="94"/>
      <c r="AP281" s="94">
        <v>7</v>
      </c>
      <c r="AQ281" s="94"/>
      <c r="AR281" s="94"/>
      <c r="AS281" s="94"/>
      <c r="AT281" s="94"/>
      <c r="AU281" s="94">
        <v>8</v>
      </c>
      <c r="AV281" s="94"/>
      <c r="AW281" s="94"/>
      <c r="AX281" s="94"/>
      <c r="AY281" s="94"/>
      <c r="AZ281" s="94">
        <v>9</v>
      </c>
      <c r="BA281" s="94"/>
      <c r="BB281" s="94"/>
      <c r="BC281" s="94"/>
      <c r="BD281" s="94"/>
      <c r="BE281" s="94">
        <v>10</v>
      </c>
      <c r="BF281" s="94"/>
      <c r="BG281" s="94"/>
      <c r="BH281" s="94"/>
      <c r="BI281" s="94"/>
      <c r="BJ281" s="94">
        <v>11</v>
      </c>
      <c r="BK281" s="94"/>
      <c r="BL281" s="94"/>
      <c r="BM281" s="94"/>
      <c r="BN281" s="94"/>
      <c r="BO281" s="94">
        <v>12</v>
      </c>
      <c r="BP281" s="94"/>
      <c r="BQ281" s="94"/>
      <c r="BR281" s="94"/>
      <c r="BS281" s="94"/>
    </row>
    <row r="282" spans="1:79" s="26" customFormat="1" ht="15" hidden="1" customHeight="1" x14ac:dyDescent="0.3">
      <c r="A282" s="82" t="s">
        <v>67</v>
      </c>
      <c r="B282" s="82"/>
      <c r="C282" s="82"/>
      <c r="D282" s="82"/>
      <c r="E282" s="82"/>
      <c r="F282" s="82"/>
      <c r="G282" s="89" t="s">
        <v>55</v>
      </c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 t="s">
        <v>77</v>
      </c>
      <c r="U282" s="89"/>
      <c r="V282" s="89"/>
      <c r="W282" s="89"/>
      <c r="X282" s="89"/>
      <c r="Y282" s="89"/>
      <c r="Z282" s="89"/>
      <c r="AA282" s="88" t="s">
        <v>63</v>
      </c>
      <c r="AB282" s="88"/>
      <c r="AC282" s="88"/>
      <c r="AD282" s="88"/>
      <c r="AE282" s="88"/>
      <c r="AF282" s="88" t="s">
        <v>64</v>
      </c>
      <c r="AG282" s="88"/>
      <c r="AH282" s="88"/>
      <c r="AI282" s="88"/>
      <c r="AJ282" s="88"/>
      <c r="AK282" s="107" t="s">
        <v>120</v>
      </c>
      <c r="AL282" s="107"/>
      <c r="AM282" s="107"/>
      <c r="AN282" s="107"/>
      <c r="AO282" s="107"/>
      <c r="AP282" s="88" t="s">
        <v>65</v>
      </c>
      <c r="AQ282" s="88"/>
      <c r="AR282" s="88"/>
      <c r="AS282" s="88"/>
      <c r="AT282" s="88"/>
      <c r="AU282" s="88" t="s">
        <v>66</v>
      </c>
      <c r="AV282" s="88"/>
      <c r="AW282" s="88"/>
      <c r="AX282" s="88"/>
      <c r="AY282" s="88"/>
      <c r="AZ282" s="107" t="s">
        <v>120</v>
      </c>
      <c r="BA282" s="107"/>
      <c r="BB282" s="107"/>
      <c r="BC282" s="107"/>
      <c r="BD282" s="107"/>
      <c r="BE282" s="88" t="s">
        <v>56</v>
      </c>
      <c r="BF282" s="88"/>
      <c r="BG282" s="88"/>
      <c r="BH282" s="88"/>
      <c r="BI282" s="88"/>
      <c r="BJ282" s="88" t="s">
        <v>57</v>
      </c>
      <c r="BK282" s="88"/>
      <c r="BL282" s="88"/>
      <c r="BM282" s="88"/>
      <c r="BN282" s="88"/>
      <c r="BO282" s="107" t="s">
        <v>120</v>
      </c>
      <c r="BP282" s="107"/>
      <c r="BQ282" s="107"/>
      <c r="BR282" s="107"/>
      <c r="BS282" s="107"/>
      <c r="CA282" s="26" t="s">
        <v>42</v>
      </c>
    </row>
    <row r="283" spans="1:79" s="33" customFormat="1" ht="70" customHeight="1" x14ac:dyDescent="0.25">
      <c r="A283" s="82">
        <v>1</v>
      </c>
      <c r="B283" s="82"/>
      <c r="C283" s="82"/>
      <c r="D283" s="82"/>
      <c r="E283" s="82"/>
      <c r="F283" s="82"/>
      <c r="G283" s="59" t="s">
        <v>340</v>
      </c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1"/>
      <c r="T283" s="108" t="s">
        <v>291</v>
      </c>
      <c r="U283" s="71"/>
      <c r="V283" s="71"/>
      <c r="W283" s="71"/>
      <c r="X283" s="71"/>
      <c r="Y283" s="71"/>
      <c r="Z283" s="72"/>
      <c r="AA283" s="73">
        <f>U39</f>
        <v>60748887</v>
      </c>
      <c r="AB283" s="73"/>
      <c r="AC283" s="73"/>
      <c r="AD283" s="73"/>
      <c r="AE283" s="73"/>
      <c r="AF283" s="73">
        <f>Z39</f>
        <v>26137546</v>
      </c>
      <c r="AG283" s="73"/>
      <c r="AH283" s="73"/>
      <c r="AI283" s="73"/>
      <c r="AJ283" s="73"/>
      <c r="AK283" s="73">
        <f>AA283+AF283</f>
        <v>86886433</v>
      </c>
      <c r="AL283" s="73"/>
      <c r="AM283" s="73"/>
      <c r="AN283" s="73"/>
      <c r="AO283" s="73"/>
      <c r="AP283" s="73">
        <v>64846866</v>
      </c>
      <c r="AQ283" s="73"/>
      <c r="AR283" s="73"/>
      <c r="AS283" s="73"/>
      <c r="AT283" s="73"/>
      <c r="AU283" s="73">
        <v>4349454</v>
      </c>
      <c r="AV283" s="73"/>
      <c r="AW283" s="73"/>
      <c r="AX283" s="73"/>
      <c r="AY283" s="73"/>
      <c r="AZ283" s="73">
        <f>AP283+AU283</f>
        <v>69196320</v>
      </c>
      <c r="BA283" s="73"/>
      <c r="BB283" s="73"/>
      <c r="BC283" s="73"/>
      <c r="BD283" s="73"/>
      <c r="BE283" s="73">
        <f>BG39</f>
        <v>66836891</v>
      </c>
      <c r="BF283" s="73"/>
      <c r="BG283" s="73"/>
      <c r="BH283" s="73"/>
      <c r="BI283" s="73"/>
      <c r="BJ283" s="73">
        <f>BL39</f>
        <v>1497556</v>
      </c>
      <c r="BK283" s="73"/>
      <c r="BL283" s="73"/>
      <c r="BM283" s="73"/>
      <c r="BN283" s="73"/>
      <c r="BO283" s="73">
        <f>IF(ISNUMBER(BE283),BE283,0)+IF(ISNUMBER(BJ283),BJ283,0)</f>
        <v>68334447</v>
      </c>
      <c r="BP283" s="73"/>
      <c r="BQ283" s="73"/>
      <c r="BR283" s="73"/>
      <c r="BS283" s="73"/>
      <c r="CA283" s="33" t="s">
        <v>43</v>
      </c>
    </row>
    <row r="284" spans="1:79" s="33" customFormat="1" ht="64" customHeight="1" x14ac:dyDescent="0.25">
      <c r="A284" s="70">
        <v>2</v>
      </c>
      <c r="B284" s="71"/>
      <c r="C284" s="71"/>
      <c r="D284" s="71"/>
      <c r="E284" s="71"/>
      <c r="F284" s="72"/>
      <c r="G284" s="59" t="s">
        <v>350</v>
      </c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1"/>
      <c r="T284" s="108" t="s">
        <v>349</v>
      </c>
      <c r="U284" s="115"/>
      <c r="V284" s="115"/>
      <c r="W284" s="115"/>
      <c r="X284" s="115"/>
      <c r="Y284" s="115"/>
      <c r="Z284" s="116"/>
      <c r="AA284" s="52">
        <v>0</v>
      </c>
      <c r="AB284" s="53"/>
      <c r="AC284" s="53"/>
      <c r="AD284" s="53"/>
      <c r="AE284" s="54"/>
      <c r="AF284" s="52">
        <v>0</v>
      </c>
      <c r="AG284" s="53"/>
      <c r="AH284" s="53"/>
      <c r="AI284" s="53"/>
      <c r="AJ284" s="54"/>
      <c r="AK284" s="52">
        <v>0</v>
      </c>
      <c r="AL284" s="53"/>
      <c r="AM284" s="53"/>
      <c r="AN284" s="53"/>
      <c r="AO284" s="54"/>
      <c r="AP284" s="52">
        <v>236600</v>
      </c>
      <c r="AQ284" s="53"/>
      <c r="AR284" s="53"/>
      <c r="AS284" s="53"/>
      <c r="AT284" s="54"/>
      <c r="AU284" s="52">
        <v>54999</v>
      </c>
      <c r="AV284" s="53"/>
      <c r="AW284" s="53"/>
      <c r="AX284" s="53"/>
      <c r="AY284" s="54"/>
      <c r="AZ284" s="52">
        <f>AP284+AU284</f>
        <v>291599</v>
      </c>
      <c r="BA284" s="53"/>
      <c r="BB284" s="53"/>
      <c r="BC284" s="53"/>
      <c r="BD284" s="54"/>
      <c r="BE284" s="52">
        <v>0</v>
      </c>
      <c r="BF284" s="53"/>
      <c r="BG284" s="53"/>
      <c r="BH284" s="53"/>
      <c r="BI284" s="54"/>
      <c r="BJ284" s="52">
        <v>0</v>
      </c>
      <c r="BK284" s="53"/>
      <c r="BL284" s="53"/>
      <c r="BM284" s="53"/>
      <c r="BN284" s="54"/>
      <c r="BO284" s="52">
        <v>0</v>
      </c>
      <c r="BP284" s="53"/>
      <c r="BQ284" s="53"/>
      <c r="BR284" s="53"/>
      <c r="BS284" s="54"/>
    </row>
    <row r="285" spans="1:79" s="30" customFormat="1" ht="23" customHeight="1" x14ac:dyDescent="0.25">
      <c r="A285" s="83"/>
      <c r="B285" s="83"/>
      <c r="C285" s="83"/>
      <c r="D285" s="83"/>
      <c r="E285" s="83"/>
      <c r="F285" s="83"/>
      <c r="G285" s="84" t="s">
        <v>145</v>
      </c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6"/>
      <c r="T285" s="104"/>
      <c r="U285" s="105"/>
      <c r="V285" s="105"/>
      <c r="W285" s="105"/>
      <c r="X285" s="105"/>
      <c r="Y285" s="105"/>
      <c r="Z285" s="106"/>
      <c r="AA285" s="87">
        <f>AA283</f>
        <v>60748887</v>
      </c>
      <c r="AB285" s="87"/>
      <c r="AC285" s="87"/>
      <c r="AD285" s="87"/>
      <c r="AE285" s="87"/>
      <c r="AF285" s="87">
        <f t="shared" ref="AF285" si="42">AF283</f>
        <v>26137546</v>
      </c>
      <c r="AG285" s="87"/>
      <c r="AH285" s="87"/>
      <c r="AI285" s="87"/>
      <c r="AJ285" s="87"/>
      <c r="AK285" s="87">
        <f t="shared" ref="AK285" si="43">AK283</f>
        <v>86886433</v>
      </c>
      <c r="AL285" s="87"/>
      <c r="AM285" s="87"/>
      <c r="AN285" s="87"/>
      <c r="AO285" s="87"/>
      <c r="AP285" s="87">
        <f>AP283+AP284</f>
        <v>65083466</v>
      </c>
      <c r="AQ285" s="87"/>
      <c r="AR285" s="87"/>
      <c r="AS285" s="87"/>
      <c r="AT285" s="87"/>
      <c r="AU285" s="87">
        <f t="shared" ref="AU285" si="44">AU283+AU284</f>
        <v>4404453</v>
      </c>
      <c r="AV285" s="87"/>
      <c r="AW285" s="87"/>
      <c r="AX285" s="87"/>
      <c r="AY285" s="87"/>
      <c r="AZ285" s="87">
        <f t="shared" ref="AZ285" si="45">AZ283+AZ284</f>
        <v>69487919</v>
      </c>
      <c r="BA285" s="87"/>
      <c r="BB285" s="87"/>
      <c r="BC285" s="87"/>
      <c r="BD285" s="87"/>
      <c r="BE285" s="87">
        <f>BE283</f>
        <v>66836891</v>
      </c>
      <c r="BF285" s="87"/>
      <c r="BG285" s="87"/>
      <c r="BH285" s="87"/>
      <c r="BI285" s="87"/>
      <c r="BJ285" s="87">
        <f>BJ283</f>
        <v>1497556</v>
      </c>
      <c r="BK285" s="87"/>
      <c r="BL285" s="87"/>
      <c r="BM285" s="87"/>
      <c r="BN285" s="87"/>
      <c r="BO285" s="87">
        <f>BE285+BJ285</f>
        <v>68334447</v>
      </c>
      <c r="BP285" s="87"/>
      <c r="BQ285" s="87"/>
      <c r="BR285" s="87"/>
      <c r="BS285" s="87"/>
    </row>
    <row r="287" spans="1:79" ht="13.5" customHeight="1" x14ac:dyDescent="0.25">
      <c r="A287" s="102" t="s">
        <v>323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</row>
    <row r="288" spans="1:79" ht="15" customHeight="1" x14ac:dyDescent="0.25">
      <c r="A288" s="172" t="s">
        <v>211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</row>
    <row r="289" spans="1:79" s="27" customFormat="1" ht="15" customHeight="1" x14ac:dyDescent="0.25">
      <c r="A289" s="94" t="s">
        <v>6</v>
      </c>
      <c r="B289" s="94"/>
      <c r="C289" s="94"/>
      <c r="D289" s="94"/>
      <c r="E289" s="94"/>
      <c r="F289" s="94"/>
      <c r="G289" s="94" t="s">
        <v>124</v>
      </c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 t="s">
        <v>13</v>
      </c>
      <c r="U289" s="94"/>
      <c r="V289" s="94"/>
      <c r="W289" s="94"/>
      <c r="X289" s="94"/>
      <c r="Y289" s="94"/>
      <c r="Z289" s="94"/>
      <c r="AA289" s="108" t="s">
        <v>215</v>
      </c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1"/>
      <c r="AP289" s="108" t="s">
        <v>310</v>
      </c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6"/>
    </row>
    <row r="290" spans="1:79" s="27" customFormat="1" ht="24" customHeight="1" x14ac:dyDescent="0.25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 t="s">
        <v>4</v>
      </c>
      <c r="AB290" s="94"/>
      <c r="AC290" s="94"/>
      <c r="AD290" s="94"/>
      <c r="AE290" s="94"/>
      <c r="AF290" s="94" t="s">
        <v>3</v>
      </c>
      <c r="AG290" s="94"/>
      <c r="AH290" s="94"/>
      <c r="AI290" s="94"/>
      <c r="AJ290" s="94"/>
      <c r="AK290" s="94" t="s">
        <v>87</v>
      </c>
      <c r="AL290" s="94"/>
      <c r="AM290" s="94"/>
      <c r="AN290" s="94"/>
      <c r="AO290" s="94"/>
      <c r="AP290" s="94" t="s">
        <v>4</v>
      </c>
      <c r="AQ290" s="94"/>
      <c r="AR290" s="94"/>
      <c r="AS290" s="94"/>
      <c r="AT290" s="94"/>
      <c r="AU290" s="94" t="s">
        <v>3</v>
      </c>
      <c r="AV290" s="94"/>
      <c r="AW290" s="94"/>
      <c r="AX290" s="94"/>
      <c r="AY290" s="94"/>
      <c r="AZ290" s="94" t="s">
        <v>94</v>
      </c>
      <c r="BA290" s="94"/>
      <c r="BB290" s="94"/>
      <c r="BC290" s="94"/>
      <c r="BD290" s="94"/>
    </row>
    <row r="291" spans="1:79" s="27" customFormat="1" ht="15" customHeight="1" x14ac:dyDescent="0.25">
      <c r="A291" s="94">
        <v>1</v>
      </c>
      <c r="B291" s="94"/>
      <c r="C291" s="94"/>
      <c r="D291" s="94"/>
      <c r="E291" s="94"/>
      <c r="F291" s="94"/>
      <c r="G291" s="94">
        <v>2</v>
      </c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>
        <v>3</v>
      </c>
      <c r="U291" s="94"/>
      <c r="V291" s="94"/>
      <c r="W291" s="94"/>
      <c r="X291" s="94"/>
      <c r="Y291" s="94"/>
      <c r="Z291" s="94"/>
      <c r="AA291" s="94">
        <v>4</v>
      </c>
      <c r="AB291" s="94"/>
      <c r="AC291" s="94"/>
      <c r="AD291" s="94"/>
      <c r="AE291" s="94"/>
      <c r="AF291" s="94">
        <v>5</v>
      </c>
      <c r="AG291" s="94"/>
      <c r="AH291" s="94"/>
      <c r="AI291" s="94"/>
      <c r="AJ291" s="94"/>
      <c r="AK291" s="94">
        <v>6</v>
      </c>
      <c r="AL291" s="94"/>
      <c r="AM291" s="94"/>
      <c r="AN291" s="94"/>
      <c r="AO291" s="94"/>
      <c r="AP291" s="94">
        <v>7</v>
      </c>
      <c r="AQ291" s="94"/>
      <c r="AR291" s="94"/>
      <c r="AS291" s="94"/>
      <c r="AT291" s="94"/>
      <c r="AU291" s="94">
        <v>8</v>
      </c>
      <c r="AV291" s="94"/>
      <c r="AW291" s="94"/>
      <c r="AX291" s="94"/>
      <c r="AY291" s="94"/>
      <c r="AZ291" s="94">
        <v>9</v>
      </c>
      <c r="BA291" s="94"/>
      <c r="BB291" s="94"/>
      <c r="BC291" s="94"/>
      <c r="BD291" s="94"/>
    </row>
    <row r="292" spans="1:79" s="26" customFormat="1" ht="12" hidden="1" customHeight="1" x14ac:dyDescent="0.3">
      <c r="A292" s="82" t="s">
        <v>67</v>
      </c>
      <c r="B292" s="82"/>
      <c r="C292" s="82"/>
      <c r="D292" s="82"/>
      <c r="E292" s="82"/>
      <c r="F292" s="82"/>
      <c r="G292" s="89" t="s">
        <v>55</v>
      </c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 t="s">
        <v>77</v>
      </c>
      <c r="U292" s="89"/>
      <c r="V292" s="89"/>
      <c r="W292" s="89"/>
      <c r="X292" s="89"/>
      <c r="Y292" s="89"/>
      <c r="Z292" s="89"/>
      <c r="AA292" s="88" t="s">
        <v>58</v>
      </c>
      <c r="AB292" s="88"/>
      <c r="AC292" s="88"/>
      <c r="AD292" s="88"/>
      <c r="AE292" s="88"/>
      <c r="AF292" s="88" t="s">
        <v>59</v>
      </c>
      <c r="AG292" s="88"/>
      <c r="AH292" s="88"/>
      <c r="AI292" s="88"/>
      <c r="AJ292" s="88"/>
      <c r="AK292" s="107" t="s">
        <v>120</v>
      </c>
      <c r="AL292" s="107"/>
      <c r="AM292" s="107"/>
      <c r="AN292" s="107"/>
      <c r="AO292" s="107"/>
      <c r="AP292" s="88" t="s">
        <v>60</v>
      </c>
      <c r="AQ292" s="88"/>
      <c r="AR292" s="88"/>
      <c r="AS292" s="88"/>
      <c r="AT292" s="88"/>
      <c r="AU292" s="88" t="s">
        <v>61</v>
      </c>
      <c r="AV292" s="88"/>
      <c r="AW292" s="88"/>
      <c r="AX292" s="88"/>
      <c r="AY292" s="88"/>
      <c r="AZ292" s="107" t="s">
        <v>120</v>
      </c>
      <c r="BA292" s="107"/>
      <c r="BB292" s="107"/>
      <c r="BC292" s="107"/>
      <c r="BD292" s="107"/>
      <c r="CA292" s="26" t="s">
        <v>44</v>
      </c>
    </row>
    <row r="293" spans="1:79" s="33" customFormat="1" ht="62" customHeight="1" x14ac:dyDescent="0.25">
      <c r="A293" s="82">
        <v>1</v>
      </c>
      <c r="B293" s="82"/>
      <c r="C293" s="82"/>
      <c r="D293" s="82"/>
      <c r="E293" s="82"/>
      <c r="F293" s="82"/>
      <c r="G293" s="59" t="s">
        <v>340</v>
      </c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1"/>
      <c r="T293" s="108" t="s">
        <v>291</v>
      </c>
      <c r="U293" s="71"/>
      <c r="V293" s="71"/>
      <c r="W293" s="71"/>
      <c r="X293" s="71"/>
      <c r="Y293" s="71"/>
      <c r="Z293" s="72"/>
      <c r="AA293" s="73">
        <f>X56</f>
        <v>65166348</v>
      </c>
      <c r="AB293" s="73"/>
      <c r="AC293" s="73"/>
      <c r="AD293" s="73"/>
      <c r="AE293" s="73"/>
      <c r="AF293" s="73">
        <f>AC56</f>
        <v>1497556</v>
      </c>
      <c r="AG293" s="73"/>
      <c r="AH293" s="73"/>
      <c r="AI293" s="73"/>
      <c r="AJ293" s="73"/>
      <c r="AK293" s="73">
        <f>IF(ISNUMBER(AA293),AA293,0)+IF(ISNUMBER(AF293),AF293,0)</f>
        <v>66663904</v>
      </c>
      <c r="AL293" s="73"/>
      <c r="AM293" s="73"/>
      <c r="AN293" s="73"/>
      <c r="AO293" s="73"/>
      <c r="AP293" s="73">
        <f>AR56</f>
        <v>65471167</v>
      </c>
      <c r="AQ293" s="73"/>
      <c r="AR293" s="73"/>
      <c r="AS293" s="73"/>
      <c r="AT293" s="73"/>
      <c r="AU293" s="73">
        <f>AW56</f>
        <v>1497556</v>
      </c>
      <c r="AV293" s="73"/>
      <c r="AW293" s="73"/>
      <c r="AX293" s="73"/>
      <c r="AY293" s="73"/>
      <c r="AZ293" s="73">
        <f>IF(ISNUMBER(AP293),AP293,0)+IF(ISNUMBER(AU293),AU293,0)</f>
        <v>66968723</v>
      </c>
      <c r="BA293" s="73"/>
      <c r="BB293" s="73"/>
      <c r="BC293" s="73"/>
      <c r="BD293" s="73"/>
      <c r="CA293" s="33" t="s">
        <v>45</v>
      </c>
    </row>
    <row r="294" spans="1:79" s="30" customFormat="1" ht="14" x14ac:dyDescent="0.25">
      <c r="A294" s="83"/>
      <c r="B294" s="83"/>
      <c r="C294" s="83"/>
      <c r="D294" s="83"/>
      <c r="E294" s="83"/>
      <c r="F294" s="83"/>
      <c r="G294" s="84" t="s">
        <v>145</v>
      </c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6"/>
      <c r="T294" s="103"/>
      <c r="U294" s="85"/>
      <c r="V294" s="85"/>
      <c r="W294" s="85"/>
      <c r="X294" s="85"/>
      <c r="Y294" s="85"/>
      <c r="Z294" s="86"/>
      <c r="AA294" s="87">
        <f>AA293</f>
        <v>65166348</v>
      </c>
      <c r="AB294" s="87"/>
      <c r="AC294" s="87"/>
      <c r="AD294" s="87"/>
      <c r="AE294" s="87"/>
      <c r="AF294" s="87">
        <f>AF293</f>
        <v>1497556</v>
      </c>
      <c r="AG294" s="87"/>
      <c r="AH294" s="87"/>
      <c r="AI294" s="87"/>
      <c r="AJ294" s="87"/>
      <c r="AK294" s="87">
        <f>IF(ISNUMBER(AA294),AA294,0)+IF(ISNUMBER(AF294),AF294,0)</f>
        <v>66663904</v>
      </c>
      <c r="AL294" s="87"/>
      <c r="AM294" s="87"/>
      <c r="AN294" s="87"/>
      <c r="AO294" s="87"/>
      <c r="AP294" s="87">
        <f>AP293</f>
        <v>65471167</v>
      </c>
      <c r="AQ294" s="87"/>
      <c r="AR294" s="87"/>
      <c r="AS294" s="87"/>
      <c r="AT294" s="87"/>
      <c r="AU294" s="87">
        <f>AU293</f>
        <v>1497556</v>
      </c>
      <c r="AV294" s="87"/>
      <c r="AW294" s="87"/>
      <c r="AX294" s="87"/>
      <c r="AY294" s="87"/>
      <c r="AZ294" s="87">
        <f>IF(ISNUMBER(AP294),AP294,0)+IF(ISNUMBER(AU294),AU294,0)</f>
        <v>66968723</v>
      </c>
      <c r="BA294" s="87"/>
      <c r="BB294" s="87"/>
      <c r="BC294" s="87"/>
      <c r="BD294" s="87"/>
    </row>
    <row r="296" spans="1:79" hidden="1" x14ac:dyDescent="0.25"/>
    <row r="297" spans="1:79" ht="14.25" customHeight="1" x14ac:dyDescent="0.25">
      <c r="A297" s="102" t="s">
        <v>324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</row>
    <row r="298" spans="1:79" ht="15" customHeight="1" x14ac:dyDescent="0.25">
      <c r="A298" s="172" t="s">
        <v>211</v>
      </c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  <c r="BE298" s="173"/>
      <c r="BF298" s="173"/>
      <c r="BG298" s="173"/>
      <c r="BH298" s="173"/>
      <c r="BI298" s="173"/>
      <c r="BJ298" s="173"/>
      <c r="BK298" s="173"/>
      <c r="BL298" s="173"/>
      <c r="BM298" s="173"/>
    </row>
    <row r="299" spans="1:79" s="50" customFormat="1" ht="23.15" customHeight="1" x14ac:dyDescent="0.2">
      <c r="A299" s="171" t="s">
        <v>126</v>
      </c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4" t="s">
        <v>127</v>
      </c>
      <c r="O299" s="175"/>
      <c r="P299" s="175"/>
      <c r="Q299" s="175"/>
      <c r="R299" s="175"/>
      <c r="S299" s="175"/>
      <c r="T299" s="175"/>
      <c r="U299" s="176"/>
      <c r="V299" s="174" t="s">
        <v>128</v>
      </c>
      <c r="W299" s="175"/>
      <c r="X299" s="175"/>
      <c r="Y299" s="175"/>
      <c r="Z299" s="176"/>
      <c r="AA299" s="171" t="s">
        <v>306</v>
      </c>
      <c r="AB299" s="171"/>
      <c r="AC299" s="171"/>
      <c r="AD299" s="171"/>
      <c r="AE299" s="171"/>
      <c r="AF299" s="171"/>
      <c r="AG299" s="171"/>
      <c r="AH299" s="171"/>
      <c r="AI299" s="171"/>
      <c r="AJ299" s="171" t="s">
        <v>307</v>
      </c>
      <c r="AK299" s="171"/>
      <c r="AL299" s="171"/>
      <c r="AM299" s="171"/>
      <c r="AN299" s="171"/>
      <c r="AO299" s="171"/>
      <c r="AP299" s="171"/>
      <c r="AQ299" s="171"/>
      <c r="AR299" s="171"/>
      <c r="AS299" s="171" t="s">
        <v>308</v>
      </c>
      <c r="AT299" s="171"/>
      <c r="AU299" s="171"/>
      <c r="AV299" s="171"/>
      <c r="AW299" s="171"/>
      <c r="AX299" s="171"/>
      <c r="AY299" s="171"/>
      <c r="AZ299" s="171"/>
      <c r="BA299" s="171"/>
      <c r="BB299" s="171" t="s">
        <v>215</v>
      </c>
      <c r="BC299" s="171"/>
      <c r="BD299" s="171"/>
      <c r="BE299" s="171"/>
      <c r="BF299" s="171"/>
      <c r="BG299" s="171"/>
      <c r="BH299" s="171"/>
      <c r="BI299" s="171"/>
      <c r="BJ299" s="171"/>
      <c r="BK299" s="171" t="s">
        <v>310</v>
      </c>
      <c r="BL299" s="171"/>
      <c r="BM299" s="171"/>
      <c r="BN299" s="171"/>
      <c r="BO299" s="171"/>
      <c r="BP299" s="171"/>
      <c r="BQ299" s="171"/>
      <c r="BR299" s="171"/>
      <c r="BS299" s="171"/>
    </row>
    <row r="300" spans="1:79" s="50" customFormat="1" ht="62" customHeight="1" x14ac:dyDescent="0.2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7"/>
      <c r="O300" s="178"/>
      <c r="P300" s="178"/>
      <c r="Q300" s="178"/>
      <c r="R300" s="178"/>
      <c r="S300" s="178"/>
      <c r="T300" s="178"/>
      <c r="U300" s="179"/>
      <c r="V300" s="177"/>
      <c r="W300" s="178"/>
      <c r="X300" s="178"/>
      <c r="Y300" s="178"/>
      <c r="Z300" s="179"/>
      <c r="AA300" s="171" t="s">
        <v>131</v>
      </c>
      <c r="AB300" s="171"/>
      <c r="AC300" s="171"/>
      <c r="AD300" s="171"/>
      <c r="AE300" s="171"/>
      <c r="AF300" s="171" t="s">
        <v>132</v>
      </c>
      <c r="AG300" s="171"/>
      <c r="AH300" s="171"/>
      <c r="AI300" s="171"/>
      <c r="AJ300" s="171" t="s">
        <v>131</v>
      </c>
      <c r="AK300" s="171"/>
      <c r="AL300" s="171"/>
      <c r="AM300" s="171"/>
      <c r="AN300" s="171"/>
      <c r="AO300" s="171" t="s">
        <v>132</v>
      </c>
      <c r="AP300" s="171"/>
      <c r="AQ300" s="171"/>
      <c r="AR300" s="171"/>
      <c r="AS300" s="171" t="s">
        <v>131</v>
      </c>
      <c r="AT300" s="171"/>
      <c r="AU300" s="171"/>
      <c r="AV300" s="171"/>
      <c r="AW300" s="171"/>
      <c r="AX300" s="171" t="s">
        <v>132</v>
      </c>
      <c r="AY300" s="171"/>
      <c r="AZ300" s="171"/>
      <c r="BA300" s="171"/>
      <c r="BB300" s="171" t="s">
        <v>131</v>
      </c>
      <c r="BC300" s="171"/>
      <c r="BD300" s="171"/>
      <c r="BE300" s="171"/>
      <c r="BF300" s="171"/>
      <c r="BG300" s="171" t="s">
        <v>132</v>
      </c>
      <c r="BH300" s="171"/>
      <c r="BI300" s="171"/>
      <c r="BJ300" s="171"/>
      <c r="BK300" s="171" t="s">
        <v>131</v>
      </c>
      <c r="BL300" s="171"/>
      <c r="BM300" s="171"/>
      <c r="BN300" s="171"/>
      <c r="BO300" s="171"/>
      <c r="BP300" s="171" t="s">
        <v>132</v>
      </c>
      <c r="BQ300" s="171"/>
      <c r="BR300" s="171"/>
      <c r="BS300" s="171"/>
    </row>
    <row r="301" spans="1:79" s="27" customFormat="1" ht="15" customHeight="1" x14ac:dyDescent="0.25">
      <c r="A301" s="94">
        <v>1</v>
      </c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108">
        <v>2</v>
      </c>
      <c r="O301" s="115"/>
      <c r="P301" s="115"/>
      <c r="Q301" s="115"/>
      <c r="R301" s="115"/>
      <c r="S301" s="115"/>
      <c r="T301" s="115"/>
      <c r="U301" s="116"/>
      <c r="V301" s="94">
        <v>3</v>
      </c>
      <c r="W301" s="94"/>
      <c r="X301" s="94"/>
      <c r="Y301" s="94"/>
      <c r="Z301" s="94"/>
      <c r="AA301" s="94">
        <v>4</v>
      </c>
      <c r="AB301" s="94"/>
      <c r="AC301" s="94"/>
      <c r="AD301" s="94"/>
      <c r="AE301" s="94"/>
      <c r="AF301" s="94">
        <v>5</v>
      </c>
      <c r="AG301" s="94"/>
      <c r="AH301" s="94"/>
      <c r="AI301" s="94"/>
      <c r="AJ301" s="94">
        <v>6</v>
      </c>
      <c r="AK301" s="94"/>
      <c r="AL301" s="94"/>
      <c r="AM301" s="94"/>
      <c r="AN301" s="94"/>
      <c r="AO301" s="94">
        <v>7</v>
      </c>
      <c r="AP301" s="94"/>
      <c r="AQ301" s="94"/>
      <c r="AR301" s="94"/>
      <c r="AS301" s="94">
        <v>8</v>
      </c>
      <c r="AT301" s="94"/>
      <c r="AU301" s="94"/>
      <c r="AV301" s="94"/>
      <c r="AW301" s="94"/>
      <c r="AX301" s="94">
        <v>9</v>
      </c>
      <c r="AY301" s="94"/>
      <c r="AZ301" s="94"/>
      <c r="BA301" s="94"/>
      <c r="BB301" s="94">
        <v>10</v>
      </c>
      <c r="BC301" s="94"/>
      <c r="BD301" s="94"/>
      <c r="BE301" s="94"/>
      <c r="BF301" s="94"/>
      <c r="BG301" s="94">
        <v>11</v>
      </c>
      <c r="BH301" s="94"/>
      <c r="BI301" s="94"/>
      <c r="BJ301" s="94"/>
      <c r="BK301" s="94">
        <v>12</v>
      </c>
      <c r="BL301" s="94"/>
      <c r="BM301" s="94"/>
      <c r="BN301" s="94"/>
      <c r="BO301" s="94"/>
      <c r="BP301" s="94">
        <v>13</v>
      </c>
      <c r="BQ301" s="94"/>
      <c r="BR301" s="94"/>
      <c r="BS301" s="94"/>
    </row>
    <row r="302" spans="1:79" s="26" customFormat="1" ht="12" hidden="1" customHeight="1" x14ac:dyDescent="0.3">
      <c r="A302" s="89" t="s">
        <v>144</v>
      </c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2" t="s">
        <v>129</v>
      </c>
      <c r="O302" s="82"/>
      <c r="P302" s="82"/>
      <c r="Q302" s="82"/>
      <c r="R302" s="82"/>
      <c r="S302" s="82"/>
      <c r="T302" s="82"/>
      <c r="U302" s="82"/>
      <c r="V302" s="82" t="s">
        <v>130</v>
      </c>
      <c r="W302" s="82"/>
      <c r="X302" s="82"/>
      <c r="Y302" s="82"/>
      <c r="Z302" s="82"/>
      <c r="AA302" s="88" t="s">
        <v>63</v>
      </c>
      <c r="AB302" s="88"/>
      <c r="AC302" s="88"/>
      <c r="AD302" s="88"/>
      <c r="AE302" s="88"/>
      <c r="AF302" s="88" t="s">
        <v>64</v>
      </c>
      <c r="AG302" s="88"/>
      <c r="AH302" s="88"/>
      <c r="AI302" s="88"/>
      <c r="AJ302" s="88" t="s">
        <v>65</v>
      </c>
      <c r="AK302" s="88"/>
      <c r="AL302" s="88"/>
      <c r="AM302" s="88"/>
      <c r="AN302" s="88"/>
      <c r="AO302" s="88" t="s">
        <v>66</v>
      </c>
      <c r="AP302" s="88"/>
      <c r="AQ302" s="88"/>
      <c r="AR302" s="88"/>
      <c r="AS302" s="88" t="s">
        <v>56</v>
      </c>
      <c r="AT302" s="88"/>
      <c r="AU302" s="88"/>
      <c r="AV302" s="88"/>
      <c r="AW302" s="88"/>
      <c r="AX302" s="88" t="s">
        <v>57</v>
      </c>
      <c r="AY302" s="88"/>
      <c r="AZ302" s="88"/>
      <c r="BA302" s="88"/>
      <c r="BB302" s="88" t="s">
        <v>58</v>
      </c>
      <c r="BC302" s="88"/>
      <c r="BD302" s="88"/>
      <c r="BE302" s="88"/>
      <c r="BF302" s="88"/>
      <c r="BG302" s="88" t="s">
        <v>59</v>
      </c>
      <c r="BH302" s="88"/>
      <c r="BI302" s="88"/>
      <c r="BJ302" s="88"/>
      <c r="BK302" s="88" t="s">
        <v>60</v>
      </c>
      <c r="BL302" s="88"/>
      <c r="BM302" s="88"/>
      <c r="BN302" s="88"/>
      <c r="BO302" s="88"/>
      <c r="BP302" s="88" t="s">
        <v>61</v>
      </c>
      <c r="BQ302" s="88"/>
      <c r="BR302" s="88"/>
      <c r="BS302" s="88"/>
      <c r="CA302" s="26" t="s">
        <v>46</v>
      </c>
    </row>
    <row r="303" spans="1:79" s="33" customFormat="1" ht="12.75" hidden="1" customHeight="1" x14ac:dyDescent="0.25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70"/>
      <c r="O303" s="71"/>
      <c r="P303" s="71"/>
      <c r="Q303" s="71"/>
      <c r="R303" s="71"/>
      <c r="S303" s="71"/>
      <c r="T303" s="71"/>
      <c r="U303" s="72"/>
      <c r="V303" s="114">
        <v>0</v>
      </c>
      <c r="W303" s="114"/>
      <c r="X303" s="114"/>
      <c r="Y303" s="114"/>
      <c r="Z303" s="114"/>
      <c r="AA303" s="114">
        <v>0</v>
      </c>
      <c r="AB303" s="114"/>
      <c r="AC303" s="114"/>
      <c r="AD303" s="114"/>
      <c r="AE303" s="114"/>
      <c r="AF303" s="114">
        <v>0</v>
      </c>
      <c r="AG303" s="114"/>
      <c r="AH303" s="114"/>
      <c r="AI303" s="114"/>
      <c r="AJ303" s="114">
        <v>0</v>
      </c>
      <c r="AK303" s="114"/>
      <c r="AL303" s="114"/>
      <c r="AM303" s="114"/>
      <c r="AN303" s="114"/>
      <c r="AO303" s="114">
        <v>0</v>
      </c>
      <c r="AP303" s="114"/>
      <c r="AQ303" s="114"/>
      <c r="AR303" s="114"/>
      <c r="AS303" s="114">
        <v>0</v>
      </c>
      <c r="AT303" s="114"/>
      <c r="AU303" s="114"/>
      <c r="AV303" s="114"/>
      <c r="AW303" s="114"/>
      <c r="AX303" s="114">
        <v>0</v>
      </c>
      <c r="AY303" s="114"/>
      <c r="AZ303" s="114"/>
      <c r="BA303" s="114"/>
      <c r="BB303" s="114">
        <v>0</v>
      </c>
      <c r="BC303" s="114"/>
      <c r="BD303" s="114"/>
      <c r="BE303" s="114"/>
      <c r="BF303" s="114"/>
      <c r="BG303" s="114">
        <v>0</v>
      </c>
      <c r="BH303" s="114"/>
      <c r="BI303" s="114"/>
      <c r="BJ303" s="114"/>
      <c r="BK303" s="114">
        <v>0</v>
      </c>
      <c r="BL303" s="114"/>
      <c r="BM303" s="114"/>
      <c r="BN303" s="114"/>
      <c r="BO303" s="114"/>
      <c r="BP303" s="168">
        <v>0</v>
      </c>
      <c r="BQ303" s="169"/>
      <c r="BR303" s="169"/>
      <c r="BS303" s="170"/>
      <c r="CA303" s="33" t="s">
        <v>47</v>
      </c>
    </row>
    <row r="304" spans="1:79" s="33" customFormat="1" ht="36.5" hidden="1" customHeight="1" x14ac:dyDescent="0.25">
      <c r="A304" s="67" t="s">
        <v>259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9"/>
      <c r="N304" s="70"/>
      <c r="O304" s="71"/>
      <c r="P304" s="71"/>
      <c r="Q304" s="71"/>
      <c r="R304" s="71"/>
      <c r="S304" s="71"/>
      <c r="T304" s="71"/>
      <c r="U304" s="72"/>
      <c r="V304" s="73">
        <v>0</v>
      </c>
      <c r="W304" s="73"/>
      <c r="X304" s="73"/>
      <c r="Y304" s="73"/>
      <c r="Z304" s="73"/>
      <c r="AA304" s="73">
        <v>0</v>
      </c>
      <c r="AB304" s="73"/>
      <c r="AC304" s="73"/>
      <c r="AD304" s="73"/>
      <c r="AE304" s="73"/>
      <c r="AF304" s="73">
        <v>0</v>
      </c>
      <c r="AG304" s="73"/>
      <c r="AH304" s="73"/>
      <c r="AI304" s="73"/>
      <c r="AJ304" s="73">
        <v>49900</v>
      </c>
      <c r="AK304" s="73"/>
      <c r="AL304" s="73"/>
      <c r="AM304" s="73"/>
      <c r="AN304" s="73"/>
      <c r="AO304" s="73">
        <v>0</v>
      </c>
      <c r="AP304" s="73"/>
      <c r="AQ304" s="73"/>
      <c r="AR304" s="73"/>
      <c r="AS304" s="73">
        <v>0</v>
      </c>
      <c r="AT304" s="73"/>
      <c r="AU304" s="73"/>
      <c r="AV304" s="73"/>
      <c r="AW304" s="73"/>
      <c r="AX304" s="73">
        <v>0</v>
      </c>
      <c r="AY304" s="73"/>
      <c r="AZ304" s="73"/>
      <c r="BA304" s="73"/>
      <c r="BB304" s="73">
        <v>0</v>
      </c>
      <c r="BC304" s="73"/>
      <c r="BD304" s="73"/>
      <c r="BE304" s="73"/>
      <c r="BF304" s="73"/>
      <c r="BG304" s="73">
        <v>0</v>
      </c>
      <c r="BH304" s="73"/>
      <c r="BI304" s="73"/>
      <c r="BJ304" s="73"/>
      <c r="BK304" s="73">
        <v>0</v>
      </c>
      <c r="BL304" s="73"/>
      <c r="BM304" s="73"/>
      <c r="BN304" s="73"/>
      <c r="BO304" s="73"/>
      <c r="BP304" s="74">
        <v>0</v>
      </c>
      <c r="BQ304" s="75"/>
      <c r="BR304" s="75"/>
      <c r="BS304" s="76"/>
    </row>
    <row r="305" spans="1:71" s="33" customFormat="1" ht="92" customHeight="1" x14ac:dyDescent="0.25">
      <c r="A305" s="67" t="s">
        <v>302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9"/>
      <c r="N305" s="70" t="s">
        <v>354</v>
      </c>
      <c r="O305" s="71"/>
      <c r="P305" s="71"/>
      <c r="Q305" s="71"/>
      <c r="R305" s="71"/>
      <c r="S305" s="71"/>
      <c r="T305" s="71"/>
      <c r="U305" s="72"/>
      <c r="V305" s="52">
        <v>4866368</v>
      </c>
      <c r="W305" s="53"/>
      <c r="X305" s="53"/>
      <c r="Y305" s="53"/>
      <c r="Z305" s="54"/>
      <c r="AA305" s="52">
        <v>3083867</v>
      </c>
      <c r="AB305" s="53"/>
      <c r="AC305" s="53"/>
      <c r="AD305" s="53"/>
      <c r="AE305" s="54"/>
      <c r="AF305" s="52">
        <v>100</v>
      </c>
      <c r="AG305" s="53"/>
      <c r="AH305" s="53"/>
      <c r="AI305" s="54"/>
      <c r="AJ305" s="52">
        <v>1671946</v>
      </c>
      <c r="AK305" s="53"/>
      <c r="AL305" s="53"/>
      <c r="AM305" s="53"/>
      <c r="AN305" s="54"/>
      <c r="AO305" s="52">
        <v>100</v>
      </c>
      <c r="AP305" s="53"/>
      <c r="AQ305" s="53"/>
      <c r="AR305" s="54"/>
      <c r="AS305" s="52"/>
      <c r="AT305" s="53"/>
      <c r="AU305" s="53"/>
      <c r="AV305" s="53"/>
      <c r="AW305" s="54"/>
      <c r="AX305" s="52"/>
      <c r="AY305" s="53"/>
      <c r="AZ305" s="53"/>
      <c r="BA305" s="54"/>
      <c r="BB305" s="52"/>
      <c r="BC305" s="53"/>
      <c r="BD305" s="53"/>
      <c r="BE305" s="53"/>
      <c r="BF305" s="54"/>
      <c r="BG305" s="52"/>
      <c r="BH305" s="53"/>
      <c r="BI305" s="53"/>
      <c r="BJ305" s="54"/>
      <c r="BK305" s="52"/>
      <c r="BL305" s="53"/>
      <c r="BM305" s="53"/>
      <c r="BN305" s="53"/>
      <c r="BO305" s="54"/>
      <c r="BP305" s="74"/>
      <c r="BQ305" s="75"/>
      <c r="BR305" s="75"/>
      <c r="BS305" s="76"/>
    </row>
    <row r="306" spans="1:71" s="33" customFormat="1" ht="72" customHeight="1" x14ac:dyDescent="0.25">
      <c r="A306" s="67" t="s">
        <v>301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9"/>
      <c r="N306" s="70">
        <v>2023</v>
      </c>
      <c r="O306" s="71"/>
      <c r="P306" s="71"/>
      <c r="Q306" s="71"/>
      <c r="R306" s="71"/>
      <c r="S306" s="71"/>
      <c r="T306" s="71"/>
      <c r="U306" s="72"/>
      <c r="V306" s="73"/>
      <c r="W306" s="73"/>
      <c r="X306" s="73"/>
      <c r="Y306" s="73"/>
      <c r="Z306" s="73"/>
      <c r="AA306" s="73">
        <v>184849</v>
      </c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3"/>
      <c r="BG306" s="73"/>
      <c r="BH306" s="73"/>
      <c r="BI306" s="73"/>
      <c r="BJ306" s="73"/>
      <c r="BK306" s="73"/>
      <c r="BL306" s="73"/>
      <c r="BM306" s="73"/>
      <c r="BN306" s="73"/>
      <c r="BO306" s="73"/>
      <c r="BP306" s="74"/>
      <c r="BQ306" s="75"/>
      <c r="BR306" s="75"/>
      <c r="BS306" s="76"/>
    </row>
    <row r="307" spans="1:71" s="33" customFormat="1" ht="72" customHeight="1" x14ac:dyDescent="0.25">
      <c r="A307" s="67" t="s">
        <v>355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9"/>
      <c r="N307" s="70">
        <v>2023</v>
      </c>
      <c r="O307" s="71"/>
      <c r="P307" s="71"/>
      <c r="Q307" s="71"/>
      <c r="R307" s="71"/>
      <c r="S307" s="71"/>
      <c r="T307" s="71"/>
      <c r="U307" s="72"/>
      <c r="V307" s="73">
        <v>1067964</v>
      </c>
      <c r="W307" s="73"/>
      <c r="X307" s="73"/>
      <c r="Y307" s="73"/>
      <c r="Z307" s="73"/>
      <c r="AA307" s="73">
        <v>1026254</v>
      </c>
      <c r="AB307" s="73"/>
      <c r="AC307" s="73"/>
      <c r="AD307" s="73"/>
      <c r="AE307" s="73"/>
      <c r="AF307" s="73">
        <v>100</v>
      </c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J307" s="73"/>
      <c r="BK307" s="73"/>
      <c r="BL307" s="73"/>
      <c r="BM307" s="73"/>
      <c r="BN307" s="73"/>
      <c r="BO307" s="73"/>
      <c r="BP307" s="74"/>
      <c r="BQ307" s="75"/>
      <c r="BR307" s="75"/>
      <c r="BS307" s="76"/>
    </row>
    <row r="308" spans="1:71" s="33" customFormat="1" ht="63.5" hidden="1" customHeight="1" x14ac:dyDescent="0.25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9"/>
      <c r="N308" s="70"/>
      <c r="O308" s="71"/>
      <c r="P308" s="71"/>
      <c r="Q308" s="71"/>
      <c r="R308" s="71"/>
      <c r="S308" s="71"/>
      <c r="T308" s="71"/>
      <c r="U308" s="72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  <c r="BB308" s="73"/>
      <c r="BC308" s="73"/>
      <c r="BD308" s="73"/>
      <c r="BE308" s="73"/>
      <c r="BF308" s="73"/>
      <c r="BG308" s="73"/>
      <c r="BH308" s="73"/>
      <c r="BI308" s="73"/>
      <c r="BJ308" s="73"/>
      <c r="BK308" s="73"/>
      <c r="BL308" s="73"/>
      <c r="BM308" s="73"/>
      <c r="BN308" s="73"/>
      <c r="BO308" s="73"/>
      <c r="BP308" s="74"/>
      <c r="BQ308" s="75"/>
      <c r="BR308" s="75"/>
      <c r="BS308" s="76"/>
    </row>
    <row r="309" spans="1:71" s="33" customFormat="1" ht="67.5" hidden="1" customHeight="1" x14ac:dyDescent="0.25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9"/>
      <c r="N309" s="70"/>
      <c r="O309" s="71"/>
      <c r="P309" s="71"/>
      <c r="Q309" s="71"/>
      <c r="R309" s="71"/>
      <c r="S309" s="71"/>
      <c r="T309" s="71"/>
      <c r="U309" s="72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4"/>
      <c r="BQ309" s="75"/>
      <c r="BR309" s="75"/>
      <c r="BS309" s="76"/>
    </row>
    <row r="310" spans="1:71" s="33" customFormat="1" ht="76" customHeight="1" x14ac:dyDescent="0.25">
      <c r="A310" s="67" t="s">
        <v>352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9"/>
      <c r="N310" s="70"/>
      <c r="O310" s="71"/>
      <c r="P310" s="71"/>
      <c r="Q310" s="71"/>
      <c r="R310" s="71"/>
      <c r="S310" s="71"/>
      <c r="T310" s="71"/>
      <c r="U310" s="72"/>
      <c r="V310" s="52" t="s">
        <v>353</v>
      </c>
      <c r="W310" s="53"/>
      <c r="X310" s="53"/>
      <c r="Y310" s="53"/>
      <c r="Z310" s="54"/>
      <c r="AA310" s="73">
        <v>18808124</v>
      </c>
      <c r="AB310" s="73"/>
      <c r="AC310" s="73"/>
      <c r="AD310" s="73"/>
      <c r="AE310" s="73"/>
      <c r="AF310" s="73">
        <v>87</v>
      </c>
      <c r="AG310" s="73"/>
      <c r="AH310" s="73"/>
      <c r="AI310" s="73"/>
      <c r="AJ310" s="73">
        <v>1000000</v>
      </c>
      <c r="AK310" s="73"/>
      <c r="AL310" s="73"/>
      <c r="AM310" s="73"/>
      <c r="AN310" s="73"/>
      <c r="AO310" s="73">
        <v>100</v>
      </c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3"/>
      <c r="BG310" s="73"/>
      <c r="BH310" s="73"/>
      <c r="BI310" s="73"/>
      <c r="BJ310" s="73"/>
      <c r="BK310" s="73"/>
      <c r="BL310" s="73"/>
      <c r="BM310" s="73"/>
      <c r="BN310" s="73"/>
      <c r="BO310" s="73"/>
      <c r="BP310" s="74"/>
      <c r="BQ310" s="75"/>
      <c r="BR310" s="75"/>
      <c r="BS310" s="76"/>
    </row>
    <row r="311" spans="1:71" s="30" customFormat="1" ht="23" customHeight="1" x14ac:dyDescent="0.25">
      <c r="A311" s="90" t="s">
        <v>145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2"/>
      <c r="N311" s="96"/>
      <c r="O311" s="97"/>
      <c r="P311" s="97"/>
      <c r="Q311" s="97"/>
      <c r="R311" s="97"/>
      <c r="S311" s="97"/>
      <c r="T311" s="97"/>
      <c r="U311" s="98"/>
      <c r="V311" s="87"/>
      <c r="W311" s="87"/>
      <c r="X311" s="87"/>
      <c r="Y311" s="87"/>
      <c r="Z311" s="87"/>
      <c r="AA311" s="87">
        <f>AA310</f>
        <v>18808124</v>
      </c>
      <c r="AB311" s="87"/>
      <c r="AC311" s="87"/>
      <c r="AD311" s="87"/>
      <c r="AE311" s="87"/>
      <c r="AF311" s="87">
        <f>AF310</f>
        <v>87</v>
      </c>
      <c r="AG311" s="87"/>
      <c r="AH311" s="87"/>
      <c r="AI311" s="87"/>
      <c r="AJ311" s="87">
        <f>AJ305+AJ306+AJ310</f>
        <v>2671946</v>
      </c>
      <c r="AK311" s="87"/>
      <c r="AL311" s="87"/>
      <c r="AM311" s="87"/>
      <c r="AN311" s="87"/>
      <c r="AO311" s="87">
        <f>AO310</f>
        <v>100</v>
      </c>
      <c r="AP311" s="87"/>
      <c r="AQ311" s="87"/>
      <c r="AR311" s="87"/>
      <c r="AS311" s="87">
        <f>AS305+AS306+AS310</f>
        <v>0</v>
      </c>
      <c r="AT311" s="87"/>
      <c r="AU311" s="87"/>
      <c r="AV311" s="87"/>
      <c r="AW311" s="87"/>
      <c r="AX311" s="87"/>
      <c r="AY311" s="87"/>
      <c r="AZ311" s="87"/>
      <c r="BA311" s="87"/>
      <c r="BB311" s="87">
        <v>0</v>
      </c>
      <c r="BC311" s="87"/>
      <c r="BD311" s="87"/>
      <c r="BE311" s="87"/>
      <c r="BF311" s="87"/>
      <c r="BG311" s="87"/>
      <c r="BH311" s="87"/>
      <c r="BI311" s="87"/>
      <c r="BJ311" s="87"/>
      <c r="BK311" s="87">
        <v>0</v>
      </c>
      <c r="BL311" s="87"/>
      <c r="BM311" s="87"/>
      <c r="BN311" s="87"/>
      <c r="BO311" s="87"/>
      <c r="BP311" s="99"/>
      <c r="BQ311" s="100"/>
      <c r="BR311" s="100"/>
      <c r="BS311" s="101"/>
    </row>
    <row r="313" spans="1:71" hidden="1" x14ac:dyDescent="0.25"/>
    <row r="314" spans="1:71" ht="35.25" customHeight="1" x14ac:dyDescent="0.25">
      <c r="A314" s="102" t="s">
        <v>325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</row>
    <row r="315" spans="1:71" ht="52" customHeight="1" x14ac:dyDescent="0.25">
      <c r="A315" s="156" t="s">
        <v>335</v>
      </c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</row>
    <row r="316" spans="1:71" ht="14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</row>
    <row r="317" spans="1:71" hidden="1" x14ac:dyDescent="0.25"/>
    <row r="318" spans="1:71" ht="28.5" customHeight="1" x14ac:dyDescent="0.25">
      <c r="A318" s="167" t="s">
        <v>326</v>
      </c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</row>
    <row r="319" spans="1:71" ht="14.25" customHeight="1" x14ac:dyDescent="0.25">
      <c r="A319" s="102" t="s">
        <v>327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</row>
    <row r="320" spans="1:71" ht="15" customHeight="1" x14ac:dyDescent="0.25">
      <c r="A320" s="165" t="s">
        <v>211</v>
      </c>
      <c r="B320" s="165"/>
      <c r="C320" s="165"/>
      <c r="D320" s="16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</row>
    <row r="321" spans="1:79" s="28" customFormat="1" ht="43" customHeight="1" x14ac:dyDescent="0.25">
      <c r="A321" s="95" t="s">
        <v>133</v>
      </c>
      <c r="B321" s="95"/>
      <c r="C321" s="95"/>
      <c r="D321" s="95"/>
      <c r="E321" s="95"/>
      <c r="F321" s="95"/>
      <c r="G321" s="94" t="s">
        <v>19</v>
      </c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 t="s">
        <v>15</v>
      </c>
      <c r="U321" s="94"/>
      <c r="V321" s="94"/>
      <c r="W321" s="94"/>
      <c r="X321" s="94"/>
      <c r="Y321" s="94"/>
      <c r="Z321" s="94" t="s">
        <v>14</v>
      </c>
      <c r="AA321" s="94"/>
      <c r="AB321" s="94"/>
      <c r="AC321" s="94"/>
      <c r="AD321" s="94"/>
      <c r="AE321" s="94" t="s">
        <v>134</v>
      </c>
      <c r="AF321" s="94"/>
      <c r="AG321" s="94"/>
      <c r="AH321" s="94"/>
      <c r="AI321" s="94"/>
      <c r="AJ321" s="94"/>
      <c r="AK321" s="94" t="s">
        <v>135</v>
      </c>
      <c r="AL321" s="94"/>
      <c r="AM321" s="94"/>
      <c r="AN321" s="94"/>
      <c r="AO321" s="94"/>
      <c r="AP321" s="94"/>
      <c r="AQ321" s="94" t="s">
        <v>136</v>
      </c>
      <c r="AR321" s="94"/>
      <c r="AS321" s="94"/>
      <c r="AT321" s="94"/>
      <c r="AU321" s="94"/>
      <c r="AV321" s="94"/>
      <c r="AW321" s="94" t="s">
        <v>96</v>
      </c>
      <c r="AX321" s="94"/>
      <c r="AY321" s="94"/>
      <c r="AZ321" s="94"/>
      <c r="BA321" s="94"/>
      <c r="BB321" s="94"/>
      <c r="BC321" s="94"/>
      <c r="BD321" s="94"/>
      <c r="BE321" s="94"/>
      <c r="BF321" s="94"/>
      <c r="BG321" s="94" t="s">
        <v>137</v>
      </c>
      <c r="BH321" s="94"/>
      <c r="BI321" s="94"/>
      <c r="BJ321" s="94"/>
      <c r="BK321" s="94"/>
      <c r="BL321" s="94"/>
    </row>
    <row r="322" spans="1:79" s="28" customFormat="1" ht="14.5" customHeight="1" x14ac:dyDescent="0.25">
      <c r="A322" s="95"/>
      <c r="B322" s="95"/>
      <c r="C322" s="95"/>
      <c r="D322" s="95"/>
      <c r="E322" s="95"/>
      <c r="F322" s="95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 t="s">
        <v>17</v>
      </c>
      <c r="AX322" s="94"/>
      <c r="AY322" s="94"/>
      <c r="AZ322" s="94"/>
      <c r="BA322" s="94"/>
      <c r="BB322" s="94" t="s">
        <v>16</v>
      </c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</row>
    <row r="323" spans="1:79" s="27" customFormat="1" ht="15" customHeight="1" x14ac:dyDescent="0.25">
      <c r="A323" s="94">
        <v>1</v>
      </c>
      <c r="B323" s="94"/>
      <c r="C323" s="94"/>
      <c r="D323" s="94"/>
      <c r="E323" s="94"/>
      <c r="F323" s="94"/>
      <c r="G323" s="94">
        <v>2</v>
      </c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>
        <v>3</v>
      </c>
      <c r="U323" s="94"/>
      <c r="V323" s="94"/>
      <c r="W323" s="94"/>
      <c r="X323" s="94"/>
      <c r="Y323" s="94"/>
      <c r="Z323" s="94">
        <v>4</v>
      </c>
      <c r="AA323" s="94"/>
      <c r="AB323" s="94"/>
      <c r="AC323" s="94"/>
      <c r="AD323" s="94"/>
      <c r="AE323" s="94">
        <v>5</v>
      </c>
      <c r="AF323" s="94"/>
      <c r="AG323" s="94"/>
      <c r="AH323" s="94"/>
      <c r="AI323" s="94"/>
      <c r="AJ323" s="94"/>
      <c r="AK323" s="94">
        <v>6</v>
      </c>
      <c r="AL323" s="94"/>
      <c r="AM323" s="94"/>
      <c r="AN323" s="94"/>
      <c r="AO323" s="94"/>
      <c r="AP323" s="94"/>
      <c r="AQ323" s="94">
        <v>7</v>
      </c>
      <c r="AR323" s="94"/>
      <c r="AS323" s="94"/>
      <c r="AT323" s="94"/>
      <c r="AU323" s="94"/>
      <c r="AV323" s="94"/>
      <c r="AW323" s="94">
        <v>8</v>
      </c>
      <c r="AX323" s="94"/>
      <c r="AY323" s="94"/>
      <c r="AZ323" s="94"/>
      <c r="BA323" s="94"/>
      <c r="BB323" s="94">
        <v>9</v>
      </c>
      <c r="BC323" s="94"/>
      <c r="BD323" s="94"/>
      <c r="BE323" s="94"/>
      <c r="BF323" s="94"/>
      <c r="BG323" s="94">
        <v>10</v>
      </c>
      <c r="BH323" s="94"/>
      <c r="BI323" s="94"/>
      <c r="BJ323" s="94"/>
      <c r="BK323" s="94"/>
      <c r="BL323" s="94"/>
    </row>
    <row r="324" spans="1:79" s="26" customFormat="1" ht="12" hidden="1" customHeight="1" x14ac:dyDescent="0.3">
      <c r="A324" s="82" t="s">
        <v>62</v>
      </c>
      <c r="B324" s="82"/>
      <c r="C324" s="82"/>
      <c r="D324" s="82"/>
      <c r="E324" s="82"/>
      <c r="F324" s="82"/>
      <c r="G324" s="89" t="s">
        <v>55</v>
      </c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8" t="s">
        <v>78</v>
      </c>
      <c r="U324" s="88"/>
      <c r="V324" s="88"/>
      <c r="W324" s="88"/>
      <c r="X324" s="88"/>
      <c r="Y324" s="88"/>
      <c r="Z324" s="88" t="s">
        <v>79</v>
      </c>
      <c r="AA324" s="88"/>
      <c r="AB324" s="88"/>
      <c r="AC324" s="88"/>
      <c r="AD324" s="88"/>
      <c r="AE324" s="88" t="s">
        <v>80</v>
      </c>
      <c r="AF324" s="88"/>
      <c r="AG324" s="88"/>
      <c r="AH324" s="88"/>
      <c r="AI324" s="88"/>
      <c r="AJ324" s="88"/>
      <c r="AK324" s="88" t="s">
        <v>81</v>
      </c>
      <c r="AL324" s="88"/>
      <c r="AM324" s="88"/>
      <c r="AN324" s="88"/>
      <c r="AO324" s="88"/>
      <c r="AP324" s="88"/>
      <c r="AQ324" s="66" t="s">
        <v>97</v>
      </c>
      <c r="AR324" s="88"/>
      <c r="AS324" s="88"/>
      <c r="AT324" s="88"/>
      <c r="AU324" s="88"/>
      <c r="AV324" s="88"/>
      <c r="AW324" s="88" t="s">
        <v>82</v>
      </c>
      <c r="AX324" s="88"/>
      <c r="AY324" s="88"/>
      <c r="AZ324" s="88"/>
      <c r="BA324" s="88"/>
      <c r="BB324" s="88" t="s">
        <v>83</v>
      </c>
      <c r="BC324" s="88"/>
      <c r="BD324" s="88"/>
      <c r="BE324" s="88"/>
      <c r="BF324" s="88"/>
      <c r="BG324" s="66" t="s">
        <v>98</v>
      </c>
      <c r="BH324" s="88"/>
      <c r="BI324" s="88"/>
      <c r="BJ324" s="88"/>
      <c r="BK324" s="88"/>
      <c r="BL324" s="88"/>
      <c r="CA324" s="26" t="s">
        <v>48</v>
      </c>
    </row>
    <row r="325" spans="1:79" s="33" customFormat="1" ht="12.75" customHeight="1" x14ac:dyDescent="0.25">
      <c r="A325" s="82">
        <v>2111</v>
      </c>
      <c r="B325" s="82"/>
      <c r="C325" s="82"/>
      <c r="D325" s="82"/>
      <c r="E325" s="82"/>
      <c r="F325" s="82"/>
      <c r="G325" s="67" t="s">
        <v>177</v>
      </c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9"/>
      <c r="T325" s="73">
        <v>41680951</v>
      </c>
      <c r="U325" s="73"/>
      <c r="V325" s="73"/>
      <c r="W325" s="73"/>
      <c r="X325" s="73"/>
      <c r="Y325" s="73"/>
      <c r="Z325" s="73">
        <v>41655799</v>
      </c>
      <c r="AA325" s="73"/>
      <c r="AB325" s="73"/>
      <c r="AC325" s="73"/>
      <c r="AD325" s="73"/>
      <c r="AE325" s="73">
        <v>0</v>
      </c>
      <c r="AF325" s="73"/>
      <c r="AG325" s="73"/>
      <c r="AH325" s="73"/>
      <c r="AI325" s="73"/>
      <c r="AJ325" s="73"/>
      <c r="AK325" s="73">
        <v>0</v>
      </c>
      <c r="AL325" s="73"/>
      <c r="AM325" s="73"/>
      <c r="AN325" s="73"/>
      <c r="AO325" s="73"/>
      <c r="AP325" s="73"/>
      <c r="AQ325" s="73">
        <f t="shared" ref="AQ325:AQ339" si="46">IF(ISNUMBER(AK325),AK325,0)-IF(ISNUMBER(AE325),AE325,0)</f>
        <v>0</v>
      </c>
      <c r="AR325" s="73"/>
      <c r="AS325" s="73"/>
      <c r="AT325" s="73"/>
      <c r="AU325" s="73"/>
      <c r="AV325" s="73"/>
      <c r="AW325" s="73">
        <v>0</v>
      </c>
      <c r="AX325" s="73"/>
      <c r="AY325" s="73"/>
      <c r="AZ325" s="73"/>
      <c r="BA325" s="73"/>
      <c r="BB325" s="73">
        <v>0</v>
      </c>
      <c r="BC325" s="73"/>
      <c r="BD325" s="73"/>
      <c r="BE325" s="73"/>
      <c r="BF325" s="73"/>
      <c r="BG325" s="73">
        <f t="shared" ref="BG325:BG339" si="47">IF(ISNUMBER(Z325),Z325,0)+IF(ISNUMBER(AK325),AK325,0)</f>
        <v>41655799</v>
      </c>
      <c r="BH325" s="73"/>
      <c r="BI325" s="73"/>
      <c r="BJ325" s="73"/>
      <c r="BK325" s="73"/>
      <c r="BL325" s="73"/>
      <c r="CA325" s="33" t="s">
        <v>49</v>
      </c>
    </row>
    <row r="326" spans="1:79" s="33" customFormat="1" ht="12.75" customHeight="1" x14ac:dyDescent="0.25">
      <c r="A326" s="82">
        <v>2120</v>
      </c>
      <c r="B326" s="82"/>
      <c r="C326" s="82"/>
      <c r="D326" s="82"/>
      <c r="E326" s="82"/>
      <c r="F326" s="82"/>
      <c r="G326" s="67" t="s">
        <v>178</v>
      </c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9"/>
      <c r="T326" s="73">
        <v>8891960</v>
      </c>
      <c r="U326" s="73"/>
      <c r="V326" s="73"/>
      <c r="W326" s="73"/>
      <c r="X326" s="73"/>
      <c r="Y326" s="73"/>
      <c r="Z326" s="73">
        <v>8747607</v>
      </c>
      <c r="AA326" s="73"/>
      <c r="AB326" s="73"/>
      <c r="AC326" s="73"/>
      <c r="AD326" s="73"/>
      <c r="AE326" s="73">
        <v>0</v>
      </c>
      <c r="AF326" s="73"/>
      <c r="AG326" s="73"/>
      <c r="AH326" s="73"/>
      <c r="AI326" s="73"/>
      <c r="AJ326" s="73"/>
      <c r="AK326" s="73">
        <v>0</v>
      </c>
      <c r="AL326" s="73"/>
      <c r="AM326" s="73"/>
      <c r="AN326" s="73"/>
      <c r="AO326" s="73"/>
      <c r="AP326" s="73"/>
      <c r="AQ326" s="73">
        <f t="shared" si="46"/>
        <v>0</v>
      </c>
      <c r="AR326" s="73"/>
      <c r="AS326" s="73"/>
      <c r="AT326" s="73"/>
      <c r="AU326" s="73"/>
      <c r="AV326" s="73"/>
      <c r="AW326" s="73">
        <v>0</v>
      </c>
      <c r="AX326" s="73"/>
      <c r="AY326" s="73"/>
      <c r="AZ326" s="73"/>
      <c r="BA326" s="73"/>
      <c r="BB326" s="73">
        <v>0</v>
      </c>
      <c r="BC326" s="73"/>
      <c r="BD326" s="73"/>
      <c r="BE326" s="73"/>
      <c r="BF326" s="73"/>
      <c r="BG326" s="73">
        <f t="shared" si="47"/>
        <v>8747607</v>
      </c>
      <c r="BH326" s="73"/>
      <c r="BI326" s="73"/>
      <c r="BJ326" s="73"/>
      <c r="BK326" s="73"/>
      <c r="BL326" s="73"/>
    </row>
    <row r="327" spans="1:79" s="33" customFormat="1" ht="25" customHeight="1" x14ac:dyDescent="0.25">
      <c r="A327" s="82">
        <v>2210</v>
      </c>
      <c r="B327" s="82"/>
      <c r="C327" s="82"/>
      <c r="D327" s="82"/>
      <c r="E327" s="82"/>
      <c r="F327" s="82"/>
      <c r="G327" s="67" t="s">
        <v>179</v>
      </c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9"/>
      <c r="T327" s="73">
        <v>2403286</v>
      </c>
      <c r="U327" s="73"/>
      <c r="V327" s="73"/>
      <c r="W327" s="73"/>
      <c r="X327" s="73"/>
      <c r="Y327" s="73"/>
      <c r="Z327" s="73">
        <v>2402372</v>
      </c>
      <c r="AA327" s="73"/>
      <c r="AB327" s="73"/>
      <c r="AC327" s="73"/>
      <c r="AD327" s="73"/>
      <c r="AE327" s="73">
        <v>0</v>
      </c>
      <c r="AF327" s="73"/>
      <c r="AG327" s="73"/>
      <c r="AH327" s="73"/>
      <c r="AI327" s="73"/>
      <c r="AJ327" s="73"/>
      <c r="AK327" s="73">
        <v>0</v>
      </c>
      <c r="AL327" s="73"/>
      <c r="AM327" s="73"/>
      <c r="AN327" s="73"/>
      <c r="AO327" s="73"/>
      <c r="AP327" s="73"/>
      <c r="AQ327" s="73">
        <f t="shared" si="46"/>
        <v>0</v>
      </c>
      <c r="AR327" s="73"/>
      <c r="AS327" s="73"/>
      <c r="AT327" s="73"/>
      <c r="AU327" s="73"/>
      <c r="AV327" s="73"/>
      <c r="AW327" s="73">
        <v>0</v>
      </c>
      <c r="AX327" s="73"/>
      <c r="AY327" s="73"/>
      <c r="AZ327" s="73"/>
      <c r="BA327" s="73"/>
      <c r="BB327" s="73">
        <v>0</v>
      </c>
      <c r="BC327" s="73"/>
      <c r="BD327" s="73"/>
      <c r="BE327" s="73"/>
      <c r="BF327" s="73"/>
      <c r="BG327" s="73">
        <f t="shared" si="47"/>
        <v>2402372</v>
      </c>
      <c r="BH327" s="73"/>
      <c r="BI327" s="73"/>
      <c r="BJ327" s="73"/>
      <c r="BK327" s="73"/>
      <c r="BL327" s="73"/>
    </row>
    <row r="328" spans="1:79" s="33" customFormat="1" ht="25" customHeight="1" x14ac:dyDescent="0.25">
      <c r="A328" s="82">
        <v>2220</v>
      </c>
      <c r="B328" s="82"/>
      <c r="C328" s="82"/>
      <c r="D328" s="82"/>
      <c r="E328" s="82"/>
      <c r="F328" s="82"/>
      <c r="G328" s="67" t="s">
        <v>222</v>
      </c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9"/>
      <c r="T328" s="73">
        <v>29140</v>
      </c>
      <c r="U328" s="73"/>
      <c r="V328" s="73"/>
      <c r="W328" s="73"/>
      <c r="X328" s="73"/>
      <c r="Y328" s="73"/>
      <c r="Z328" s="73">
        <v>29130</v>
      </c>
      <c r="AA328" s="73"/>
      <c r="AB328" s="73"/>
      <c r="AC328" s="73"/>
      <c r="AD328" s="73"/>
      <c r="AE328" s="73">
        <v>0</v>
      </c>
      <c r="AF328" s="73"/>
      <c r="AG328" s="73"/>
      <c r="AH328" s="73"/>
      <c r="AI328" s="73"/>
      <c r="AJ328" s="73"/>
      <c r="AK328" s="73">
        <v>0</v>
      </c>
      <c r="AL328" s="73"/>
      <c r="AM328" s="73"/>
      <c r="AN328" s="73"/>
      <c r="AO328" s="73"/>
      <c r="AP328" s="73"/>
      <c r="AQ328" s="73">
        <f t="shared" si="46"/>
        <v>0</v>
      </c>
      <c r="AR328" s="73"/>
      <c r="AS328" s="73"/>
      <c r="AT328" s="73"/>
      <c r="AU328" s="73"/>
      <c r="AV328" s="73"/>
      <c r="AW328" s="73">
        <v>0</v>
      </c>
      <c r="AX328" s="73"/>
      <c r="AY328" s="73"/>
      <c r="AZ328" s="73"/>
      <c r="BA328" s="73"/>
      <c r="BB328" s="73">
        <v>0</v>
      </c>
      <c r="BC328" s="73"/>
      <c r="BD328" s="73"/>
      <c r="BE328" s="73"/>
      <c r="BF328" s="73"/>
      <c r="BG328" s="73">
        <f t="shared" si="47"/>
        <v>29130</v>
      </c>
      <c r="BH328" s="73"/>
      <c r="BI328" s="73"/>
      <c r="BJ328" s="73"/>
      <c r="BK328" s="73"/>
      <c r="BL328" s="73"/>
    </row>
    <row r="329" spans="1:79" s="33" customFormat="1" ht="12.75" customHeight="1" x14ac:dyDescent="0.25">
      <c r="A329" s="82">
        <v>2240</v>
      </c>
      <c r="B329" s="82"/>
      <c r="C329" s="82"/>
      <c r="D329" s="82"/>
      <c r="E329" s="82"/>
      <c r="F329" s="82"/>
      <c r="G329" s="67" t="s">
        <v>180</v>
      </c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9"/>
      <c r="T329" s="73">
        <v>5021200.97</v>
      </c>
      <c r="U329" s="73"/>
      <c r="V329" s="73"/>
      <c r="W329" s="73"/>
      <c r="X329" s="73"/>
      <c r="Y329" s="73"/>
      <c r="Z329" s="73">
        <v>4763856</v>
      </c>
      <c r="AA329" s="73"/>
      <c r="AB329" s="73"/>
      <c r="AC329" s="73"/>
      <c r="AD329" s="73"/>
      <c r="AE329" s="73">
        <v>0</v>
      </c>
      <c r="AF329" s="73"/>
      <c r="AG329" s="73"/>
      <c r="AH329" s="73"/>
      <c r="AI329" s="73"/>
      <c r="AJ329" s="73"/>
      <c r="AK329" s="73">
        <v>0</v>
      </c>
      <c r="AL329" s="73"/>
      <c r="AM329" s="73"/>
      <c r="AN329" s="73"/>
      <c r="AO329" s="73"/>
      <c r="AP329" s="73"/>
      <c r="AQ329" s="73">
        <f t="shared" si="46"/>
        <v>0</v>
      </c>
      <c r="AR329" s="73"/>
      <c r="AS329" s="73"/>
      <c r="AT329" s="73"/>
      <c r="AU329" s="73"/>
      <c r="AV329" s="73"/>
      <c r="AW329" s="73">
        <v>0</v>
      </c>
      <c r="AX329" s="73"/>
      <c r="AY329" s="73"/>
      <c r="AZ329" s="73"/>
      <c r="BA329" s="73"/>
      <c r="BB329" s="73">
        <v>0</v>
      </c>
      <c r="BC329" s="73"/>
      <c r="BD329" s="73"/>
      <c r="BE329" s="73"/>
      <c r="BF329" s="73"/>
      <c r="BG329" s="73">
        <f t="shared" si="47"/>
        <v>4763856</v>
      </c>
      <c r="BH329" s="73"/>
      <c r="BI329" s="73"/>
      <c r="BJ329" s="73"/>
      <c r="BK329" s="73"/>
      <c r="BL329" s="73"/>
    </row>
    <row r="330" spans="1:79" s="33" customFormat="1" ht="12.75" customHeight="1" x14ac:dyDescent="0.25">
      <c r="A330" s="82">
        <v>2250</v>
      </c>
      <c r="B330" s="82"/>
      <c r="C330" s="82"/>
      <c r="D330" s="82"/>
      <c r="E330" s="82"/>
      <c r="F330" s="82"/>
      <c r="G330" s="67" t="s">
        <v>224</v>
      </c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9"/>
      <c r="T330" s="73">
        <v>344870</v>
      </c>
      <c r="U330" s="73"/>
      <c r="V330" s="73"/>
      <c r="W330" s="73"/>
      <c r="X330" s="73"/>
      <c r="Y330" s="73"/>
      <c r="Z330" s="73">
        <v>307090</v>
      </c>
      <c r="AA330" s="73"/>
      <c r="AB330" s="73"/>
      <c r="AC330" s="73"/>
      <c r="AD330" s="73"/>
      <c r="AE330" s="73">
        <v>0</v>
      </c>
      <c r="AF330" s="73"/>
      <c r="AG330" s="73"/>
      <c r="AH330" s="73"/>
      <c r="AI330" s="73"/>
      <c r="AJ330" s="73"/>
      <c r="AK330" s="73">
        <v>0</v>
      </c>
      <c r="AL330" s="73"/>
      <c r="AM330" s="73"/>
      <c r="AN330" s="73"/>
      <c r="AO330" s="73"/>
      <c r="AP330" s="73"/>
      <c r="AQ330" s="73">
        <f t="shared" si="46"/>
        <v>0</v>
      </c>
      <c r="AR330" s="73"/>
      <c r="AS330" s="73"/>
      <c r="AT330" s="73"/>
      <c r="AU330" s="73"/>
      <c r="AV330" s="73"/>
      <c r="AW330" s="73">
        <v>0</v>
      </c>
      <c r="AX330" s="73"/>
      <c r="AY330" s="73"/>
      <c r="AZ330" s="73"/>
      <c r="BA330" s="73"/>
      <c r="BB330" s="73">
        <v>0</v>
      </c>
      <c r="BC330" s="73"/>
      <c r="BD330" s="73"/>
      <c r="BE330" s="73"/>
      <c r="BF330" s="73"/>
      <c r="BG330" s="73">
        <f t="shared" si="47"/>
        <v>307090</v>
      </c>
      <c r="BH330" s="73"/>
      <c r="BI330" s="73"/>
      <c r="BJ330" s="73"/>
      <c r="BK330" s="73"/>
      <c r="BL330" s="73"/>
    </row>
    <row r="331" spans="1:79" s="33" customFormat="1" ht="12.75" customHeight="1" x14ac:dyDescent="0.25">
      <c r="A331" s="82">
        <v>2271</v>
      </c>
      <c r="B331" s="82"/>
      <c r="C331" s="82"/>
      <c r="D331" s="82"/>
      <c r="E331" s="82"/>
      <c r="F331" s="82"/>
      <c r="G331" s="67" t="s">
        <v>181</v>
      </c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9"/>
      <c r="T331" s="73">
        <v>1266235</v>
      </c>
      <c r="U331" s="73"/>
      <c r="V331" s="73"/>
      <c r="W331" s="73"/>
      <c r="X331" s="73"/>
      <c r="Y331" s="73"/>
      <c r="Z331" s="73">
        <v>1197751</v>
      </c>
      <c r="AA331" s="73"/>
      <c r="AB331" s="73"/>
      <c r="AC331" s="73"/>
      <c r="AD331" s="73"/>
      <c r="AE331" s="73">
        <v>0</v>
      </c>
      <c r="AF331" s="73"/>
      <c r="AG331" s="73"/>
      <c r="AH331" s="73"/>
      <c r="AI331" s="73"/>
      <c r="AJ331" s="73"/>
      <c r="AK331" s="73">
        <v>0</v>
      </c>
      <c r="AL331" s="73"/>
      <c r="AM331" s="73"/>
      <c r="AN331" s="73"/>
      <c r="AO331" s="73"/>
      <c r="AP331" s="73"/>
      <c r="AQ331" s="73">
        <f t="shared" si="46"/>
        <v>0</v>
      </c>
      <c r="AR331" s="73"/>
      <c r="AS331" s="73"/>
      <c r="AT331" s="73"/>
      <c r="AU331" s="73"/>
      <c r="AV331" s="73"/>
      <c r="AW331" s="73">
        <v>0</v>
      </c>
      <c r="AX331" s="73"/>
      <c r="AY331" s="73"/>
      <c r="AZ331" s="73"/>
      <c r="BA331" s="73"/>
      <c r="BB331" s="73">
        <v>0</v>
      </c>
      <c r="BC331" s="73"/>
      <c r="BD331" s="73"/>
      <c r="BE331" s="73"/>
      <c r="BF331" s="73"/>
      <c r="BG331" s="73">
        <f t="shared" si="47"/>
        <v>1197751</v>
      </c>
      <c r="BH331" s="73"/>
      <c r="BI331" s="73"/>
      <c r="BJ331" s="73"/>
      <c r="BK331" s="73"/>
      <c r="BL331" s="73"/>
    </row>
    <row r="332" spans="1:79" s="33" customFormat="1" ht="25" customHeight="1" x14ac:dyDescent="0.25">
      <c r="A332" s="82">
        <v>2272</v>
      </c>
      <c r="B332" s="82"/>
      <c r="C332" s="82"/>
      <c r="D332" s="82"/>
      <c r="E332" s="82"/>
      <c r="F332" s="82"/>
      <c r="G332" s="67" t="s">
        <v>182</v>
      </c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9"/>
      <c r="T332" s="73">
        <v>145198</v>
      </c>
      <c r="U332" s="73"/>
      <c r="V332" s="73"/>
      <c r="W332" s="73"/>
      <c r="X332" s="73"/>
      <c r="Y332" s="73"/>
      <c r="Z332" s="73">
        <v>115876</v>
      </c>
      <c r="AA332" s="73"/>
      <c r="AB332" s="73"/>
      <c r="AC332" s="73"/>
      <c r="AD332" s="73"/>
      <c r="AE332" s="73">
        <v>0</v>
      </c>
      <c r="AF332" s="73"/>
      <c r="AG332" s="73"/>
      <c r="AH332" s="73"/>
      <c r="AI332" s="73"/>
      <c r="AJ332" s="73"/>
      <c r="AK332" s="73">
        <v>0</v>
      </c>
      <c r="AL332" s="73"/>
      <c r="AM332" s="73"/>
      <c r="AN332" s="73"/>
      <c r="AO332" s="73"/>
      <c r="AP332" s="73"/>
      <c r="AQ332" s="73">
        <f t="shared" si="46"/>
        <v>0</v>
      </c>
      <c r="AR332" s="73"/>
      <c r="AS332" s="73"/>
      <c r="AT332" s="73"/>
      <c r="AU332" s="73"/>
      <c r="AV332" s="73"/>
      <c r="AW332" s="73">
        <v>0</v>
      </c>
      <c r="AX332" s="73"/>
      <c r="AY332" s="73"/>
      <c r="AZ332" s="73"/>
      <c r="BA332" s="73"/>
      <c r="BB332" s="73">
        <v>0</v>
      </c>
      <c r="BC332" s="73"/>
      <c r="BD332" s="73"/>
      <c r="BE332" s="73"/>
      <c r="BF332" s="73"/>
      <c r="BG332" s="73">
        <f t="shared" si="47"/>
        <v>115876</v>
      </c>
      <c r="BH332" s="73"/>
      <c r="BI332" s="73"/>
      <c r="BJ332" s="73"/>
      <c r="BK332" s="73"/>
      <c r="BL332" s="73"/>
    </row>
    <row r="333" spans="1:79" s="33" customFormat="1" ht="12.75" customHeight="1" x14ac:dyDescent="0.25">
      <c r="A333" s="82">
        <v>2273</v>
      </c>
      <c r="B333" s="82"/>
      <c r="C333" s="82"/>
      <c r="D333" s="82"/>
      <c r="E333" s="82"/>
      <c r="F333" s="82"/>
      <c r="G333" s="67" t="s">
        <v>183</v>
      </c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9"/>
      <c r="T333" s="73">
        <v>1252550</v>
      </c>
      <c r="U333" s="73"/>
      <c r="V333" s="73"/>
      <c r="W333" s="73"/>
      <c r="X333" s="73"/>
      <c r="Y333" s="73"/>
      <c r="Z333" s="73">
        <v>991402</v>
      </c>
      <c r="AA333" s="73"/>
      <c r="AB333" s="73"/>
      <c r="AC333" s="73"/>
      <c r="AD333" s="73"/>
      <c r="AE333" s="73">
        <v>0</v>
      </c>
      <c r="AF333" s="73"/>
      <c r="AG333" s="73"/>
      <c r="AH333" s="73"/>
      <c r="AI333" s="73"/>
      <c r="AJ333" s="73"/>
      <c r="AK333" s="73">
        <v>0</v>
      </c>
      <c r="AL333" s="73"/>
      <c r="AM333" s="73"/>
      <c r="AN333" s="73"/>
      <c r="AO333" s="73"/>
      <c r="AP333" s="73"/>
      <c r="AQ333" s="73">
        <f t="shared" si="46"/>
        <v>0</v>
      </c>
      <c r="AR333" s="73"/>
      <c r="AS333" s="73"/>
      <c r="AT333" s="73"/>
      <c r="AU333" s="73"/>
      <c r="AV333" s="73"/>
      <c r="AW333" s="73">
        <v>0</v>
      </c>
      <c r="AX333" s="73"/>
      <c r="AY333" s="73"/>
      <c r="AZ333" s="73"/>
      <c r="BA333" s="73"/>
      <c r="BB333" s="73">
        <v>0</v>
      </c>
      <c r="BC333" s="73"/>
      <c r="BD333" s="73"/>
      <c r="BE333" s="73"/>
      <c r="BF333" s="73"/>
      <c r="BG333" s="73">
        <f t="shared" si="47"/>
        <v>991402</v>
      </c>
      <c r="BH333" s="73"/>
      <c r="BI333" s="73"/>
      <c r="BJ333" s="73"/>
      <c r="BK333" s="73"/>
      <c r="BL333" s="73"/>
    </row>
    <row r="334" spans="1:79" s="33" customFormat="1" ht="12.75" customHeight="1" x14ac:dyDescent="0.25">
      <c r="A334" s="82">
        <v>2274</v>
      </c>
      <c r="B334" s="82"/>
      <c r="C334" s="82"/>
      <c r="D334" s="82"/>
      <c r="E334" s="82"/>
      <c r="F334" s="82"/>
      <c r="G334" s="67" t="s">
        <v>225</v>
      </c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9"/>
      <c r="T334" s="73">
        <v>550400</v>
      </c>
      <c r="U334" s="73"/>
      <c r="V334" s="73"/>
      <c r="W334" s="73"/>
      <c r="X334" s="73"/>
      <c r="Y334" s="73"/>
      <c r="Z334" s="73">
        <v>445620</v>
      </c>
      <c r="AA334" s="73"/>
      <c r="AB334" s="73"/>
      <c r="AC334" s="73"/>
      <c r="AD334" s="73"/>
      <c r="AE334" s="73">
        <v>0</v>
      </c>
      <c r="AF334" s="73"/>
      <c r="AG334" s="73"/>
      <c r="AH334" s="73"/>
      <c r="AI334" s="73"/>
      <c r="AJ334" s="73"/>
      <c r="AK334" s="73">
        <v>0</v>
      </c>
      <c r="AL334" s="73"/>
      <c r="AM334" s="73"/>
      <c r="AN334" s="73"/>
      <c r="AO334" s="73"/>
      <c r="AP334" s="73"/>
      <c r="AQ334" s="73">
        <f t="shared" si="46"/>
        <v>0</v>
      </c>
      <c r="AR334" s="73"/>
      <c r="AS334" s="73"/>
      <c r="AT334" s="73"/>
      <c r="AU334" s="73"/>
      <c r="AV334" s="73"/>
      <c r="AW334" s="73">
        <v>0</v>
      </c>
      <c r="AX334" s="73"/>
      <c r="AY334" s="73"/>
      <c r="AZ334" s="73"/>
      <c r="BA334" s="73"/>
      <c r="BB334" s="73">
        <v>0</v>
      </c>
      <c r="BC334" s="73"/>
      <c r="BD334" s="73"/>
      <c r="BE334" s="73"/>
      <c r="BF334" s="73"/>
      <c r="BG334" s="73">
        <f t="shared" si="47"/>
        <v>445620</v>
      </c>
      <c r="BH334" s="73"/>
      <c r="BI334" s="73"/>
      <c r="BJ334" s="73"/>
      <c r="BK334" s="73"/>
      <c r="BL334" s="73"/>
    </row>
    <row r="335" spans="1:79" s="33" customFormat="1" ht="25" customHeight="1" x14ac:dyDescent="0.25">
      <c r="A335" s="82">
        <v>2275</v>
      </c>
      <c r="B335" s="82"/>
      <c r="C335" s="82"/>
      <c r="D335" s="82"/>
      <c r="E335" s="82"/>
      <c r="F335" s="82"/>
      <c r="G335" s="67" t="s">
        <v>184</v>
      </c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9"/>
      <c r="T335" s="73">
        <v>16354</v>
      </c>
      <c r="U335" s="73"/>
      <c r="V335" s="73"/>
      <c r="W335" s="73"/>
      <c r="X335" s="73"/>
      <c r="Y335" s="73"/>
      <c r="Z335" s="73">
        <v>14761</v>
      </c>
      <c r="AA335" s="73"/>
      <c r="AB335" s="73"/>
      <c r="AC335" s="73"/>
      <c r="AD335" s="73"/>
      <c r="AE335" s="73">
        <v>0</v>
      </c>
      <c r="AF335" s="73"/>
      <c r="AG335" s="73"/>
      <c r="AH335" s="73"/>
      <c r="AI335" s="73"/>
      <c r="AJ335" s="73"/>
      <c r="AK335" s="73">
        <v>0</v>
      </c>
      <c r="AL335" s="73"/>
      <c r="AM335" s="73"/>
      <c r="AN335" s="73"/>
      <c r="AO335" s="73"/>
      <c r="AP335" s="73"/>
      <c r="AQ335" s="73">
        <f t="shared" si="46"/>
        <v>0</v>
      </c>
      <c r="AR335" s="73"/>
      <c r="AS335" s="73"/>
      <c r="AT335" s="73"/>
      <c r="AU335" s="73"/>
      <c r="AV335" s="73"/>
      <c r="AW335" s="73">
        <v>0</v>
      </c>
      <c r="AX335" s="73"/>
      <c r="AY335" s="73"/>
      <c r="AZ335" s="73"/>
      <c r="BA335" s="73"/>
      <c r="BB335" s="73">
        <v>0</v>
      </c>
      <c r="BC335" s="73"/>
      <c r="BD335" s="73"/>
      <c r="BE335" s="73"/>
      <c r="BF335" s="73"/>
      <c r="BG335" s="73">
        <f t="shared" si="47"/>
        <v>14761</v>
      </c>
      <c r="BH335" s="73"/>
      <c r="BI335" s="73"/>
      <c r="BJ335" s="73"/>
      <c r="BK335" s="73"/>
      <c r="BL335" s="73"/>
    </row>
    <row r="336" spans="1:79" s="33" customFormat="1" ht="37.5" customHeight="1" x14ac:dyDescent="0.25">
      <c r="A336" s="82">
        <v>2282</v>
      </c>
      <c r="B336" s="82"/>
      <c r="C336" s="82"/>
      <c r="D336" s="82"/>
      <c r="E336" s="82"/>
      <c r="F336" s="82"/>
      <c r="G336" s="67" t="s">
        <v>185</v>
      </c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9"/>
      <c r="T336" s="73">
        <v>14200</v>
      </c>
      <c r="U336" s="73"/>
      <c r="V336" s="73"/>
      <c r="W336" s="73"/>
      <c r="X336" s="73"/>
      <c r="Y336" s="73"/>
      <c r="Z336" s="73">
        <v>9804</v>
      </c>
      <c r="AA336" s="73"/>
      <c r="AB336" s="73"/>
      <c r="AC336" s="73"/>
      <c r="AD336" s="73"/>
      <c r="AE336" s="73">
        <v>0</v>
      </c>
      <c r="AF336" s="73"/>
      <c r="AG336" s="73"/>
      <c r="AH336" s="73"/>
      <c r="AI336" s="73"/>
      <c r="AJ336" s="73"/>
      <c r="AK336" s="73">
        <v>0</v>
      </c>
      <c r="AL336" s="73"/>
      <c r="AM336" s="73"/>
      <c r="AN336" s="73"/>
      <c r="AO336" s="73"/>
      <c r="AP336" s="73"/>
      <c r="AQ336" s="73">
        <f t="shared" si="46"/>
        <v>0</v>
      </c>
      <c r="AR336" s="73"/>
      <c r="AS336" s="73"/>
      <c r="AT336" s="73"/>
      <c r="AU336" s="73"/>
      <c r="AV336" s="73"/>
      <c r="AW336" s="73">
        <v>0</v>
      </c>
      <c r="AX336" s="73"/>
      <c r="AY336" s="73"/>
      <c r="AZ336" s="73"/>
      <c r="BA336" s="73"/>
      <c r="BB336" s="73">
        <v>0</v>
      </c>
      <c r="BC336" s="73"/>
      <c r="BD336" s="73"/>
      <c r="BE336" s="73"/>
      <c r="BF336" s="73"/>
      <c r="BG336" s="73">
        <f t="shared" si="47"/>
        <v>9804</v>
      </c>
      <c r="BH336" s="73"/>
      <c r="BI336" s="73"/>
      <c r="BJ336" s="73"/>
      <c r="BK336" s="73"/>
      <c r="BL336" s="73"/>
    </row>
    <row r="337" spans="1:79" s="33" customFormat="1" ht="12.75" customHeight="1" x14ac:dyDescent="0.25">
      <c r="A337" s="82">
        <v>2730</v>
      </c>
      <c r="B337" s="82"/>
      <c r="C337" s="82"/>
      <c r="D337" s="82"/>
      <c r="E337" s="82"/>
      <c r="F337" s="82"/>
      <c r="G337" s="67" t="s">
        <v>217</v>
      </c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9"/>
      <c r="T337" s="73">
        <v>3900</v>
      </c>
      <c r="U337" s="73"/>
      <c r="V337" s="73"/>
      <c r="W337" s="73"/>
      <c r="X337" s="73"/>
      <c r="Y337" s="73"/>
      <c r="Z337" s="73">
        <v>3000</v>
      </c>
      <c r="AA337" s="73"/>
      <c r="AB337" s="73"/>
      <c r="AC337" s="73"/>
      <c r="AD337" s="73"/>
      <c r="AE337" s="73">
        <v>0</v>
      </c>
      <c r="AF337" s="73"/>
      <c r="AG337" s="73"/>
      <c r="AH337" s="73"/>
      <c r="AI337" s="73"/>
      <c r="AJ337" s="73"/>
      <c r="AK337" s="73">
        <v>0</v>
      </c>
      <c r="AL337" s="73"/>
      <c r="AM337" s="73"/>
      <c r="AN337" s="73"/>
      <c r="AO337" s="73"/>
      <c r="AP337" s="73"/>
      <c r="AQ337" s="73">
        <f t="shared" si="46"/>
        <v>0</v>
      </c>
      <c r="AR337" s="73"/>
      <c r="AS337" s="73"/>
      <c r="AT337" s="73"/>
      <c r="AU337" s="73"/>
      <c r="AV337" s="73"/>
      <c r="AW337" s="73">
        <v>0</v>
      </c>
      <c r="AX337" s="73"/>
      <c r="AY337" s="73"/>
      <c r="AZ337" s="73"/>
      <c r="BA337" s="73"/>
      <c r="BB337" s="73">
        <v>0</v>
      </c>
      <c r="BC337" s="73"/>
      <c r="BD337" s="73"/>
      <c r="BE337" s="73"/>
      <c r="BF337" s="73"/>
      <c r="BG337" s="73">
        <f t="shared" si="47"/>
        <v>3000</v>
      </c>
      <c r="BH337" s="73"/>
      <c r="BI337" s="73"/>
      <c r="BJ337" s="73"/>
      <c r="BK337" s="73"/>
      <c r="BL337" s="73"/>
    </row>
    <row r="338" spans="1:79" s="33" customFormat="1" ht="12.75" customHeight="1" x14ac:dyDescent="0.25">
      <c r="A338" s="82">
        <v>2800</v>
      </c>
      <c r="B338" s="82"/>
      <c r="C338" s="82"/>
      <c r="D338" s="82"/>
      <c r="E338" s="82"/>
      <c r="F338" s="82"/>
      <c r="G338" s="67" t="s">
        <v>186</v>
      </c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9"/>
      <c r="T338" s="73">
        <v>66360.03</v>
      </c>
      <c r="U338" s="73"/>
      <c r="V338" s="73"/>
      <c r="W338" s="73"/>
      <c r="X338" s="73"/>
      <c r="Y338" s="73"/>
      <c r="Z338" s="73">
        <v>64818</v>
      </c>
      <c r="AA338" s="73"/>
      <c r="AB338" s="73"/>
      <c r="AC338" s="73"/>
      <c r="AD338" s="73"/>
      <c r="AE338" s="73">
        <v>0</v>
      </c>
      <c r="AF338" s="73"/>
      <c r="AG338" s="73"/>
      <c r="AH338" s="73"/>
      <c r="AI338" s="73"/>
      <c r="AJ338" s="73"/>
      <c r="AK338" s="73">
        <v>0</v>
      </c>
      <c r="AL338" s="73"/>
      <c r="AM338" s="73"/>
      <c r="AN338" s="73"/>
      <c r="AO338" s="73"/>
      <c r="AP338" s="73"/>
      <c r="AQ338" s="73">
        <f t="shared" si="46"/>
        <v>0</v>
      </c>
      <c r="AR338" s="73"/>
      <c r="AS338" s="73"/>
      <c r="AT338" s="73"/>
      <c r="AU338" s="73"/>
      <c r="AV338" s="73"/>
      <c r="AW338" s="73">
        <v>0</v>
      </c>
      <c r="AX338" s="73"/>
      <c r="AY338" s="73"/>
      <c r="AZ338" s="73"/>
      <c r="BA338" s="73"/>
      <c r="BB338" s="73">
        <v>0</v>
      </c>
      <c r="BC338" s="73"/>
      <c r="BD338" s="73"/>
      <c r="BE338" s="73"/>
      <c r="BF338" s="73"/>
      <c r="BG338" s="73">
        <f t="shared" si="47"/>
        <v>64818</v>
      </c>
      <c r="BH338" s="73"/>
      <c r="BI338" s="73"/>
      <c r="BJ338" s="73"/>
      <c r="BK338" s="73"/>
      <c r="BL338" s="73"/>
    </row>
    <row r="339" spans="1:79" s="30" customFormat="1" ht="12.75" customHeight="1" x14ac:dyDescent="0.25">
      <c r="A339" s="83"/>
      <c r="B339" s="83"/>
      <c r="C339" s="83"/>
      <c r="D339" s="83"/>
      <c r="E339" s="83"/>
      <c r="F339" s="83"/>
      <c r="G339" s="90" t="s">
        <v>145</v>
      </c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2"/>
      <c r="T339" s="93">
        <v>61686605</v>
      </c>
      <c r="U339" s="93"/>
      <c r="V339" s="93"/>
      <c r="W339" s="93"/>
      <c r="X339" s="93"/>
      <c r="Y339" s="93"/>
      <c r="Z339" s="93">
        <v>60748887</v>
      </c>
      <c r="AA339" s="93"/>
      <c r="AB339" s="93"/>
      <c r="AC339" s="93"/>
      <c r="AD339" s="93"/>
      <c r="AE339" s="93">
        <v>0</v>
      </c>
      <c r="AF339" s="93"/>
      <c r="AG339" s="93"/>
      <c r="AH339" s="93"/>
      <c r="AI339" s="93"/>
      <c r="AJ339" s="93"/>
      <c r="AK339" s="93">
        <v>0</v>
      </c>
      <c r="AL339" s="93"/>
      <c r="AM339" s="93"/>
      <c r="AN339" s="93"/>
      <c r="AO339" s="93"/>
      <c r="AP339" s="93"/>
      <c r="AQ339" s="93">
        <f t="shared" si="46"/>
        <v>0</v>
      </c>
      <c r="AR339" s="93"/>
      <c r="AS339" s="93"/>
      <c r="AT339" s="93"/>
      <c r="AU339" s="93"/>
      <c r="AV339" s="93"/>
      <c r="AW339" s="93">
        <v>0</v>
      </c>
      <c r="AX339" s="93"/>
      <c r="AY339" s="93"/>
      <c r="AZ339" s="93"/>
      <c r="BA339" s="93"/>
      <c r="BB339" s="93">
        <v>0</v>
      </c>
      <c r="BC339" s="93"/>
      <c r="BD339" s="93"/>
      <c r="BE339" s="93"/>
      <c r="BF339" s="93"/>
      <c r="BG339" s="87">
        <f t="shared" si="47"/>
        <v>60748887</v>
      </c>
      <c r="BH339" s="87"/>
      <c r="BI339" s="87"/>
      <c r="BJ339" s="87"/>
      <c r="BK339" s="87"/>
      <c r="BL339" s="87"/>
    </row>
    <row r="341" spans="1:79" ht="14.25" customHeight="1" x14ac:dyDescent="0.25">
      <c r="A341" s="102" t="s">
        <v>328</v>
      </c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79" ht="15" customHeight="1" x14ac:dyDescent="0.25">
      <c r="A342" s="165" t="s">
        <v>211</v>
      </c>
      <c r="B342" s="165"/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</row>
    <row r="343" spans="1:79" s="27" customFormat="1" ht="18" customHeight="1" x14ac:dyDescent="0.25">
      <c r="A343" s="95" t="s">
        <v>133</v>
      </c>
      <c r="B343" s="95"/>
      <c r="C343" s="95"/>
      <c r="D343" s="95"/>
      <c r="E343" s="95"/>
      <c r="F343" s="95"/>
      <c r="G343" s="94" t="s">
        <v>19</v>
      </c>
      <c r="H343" s="94"/>
      <c r="I343" s="94"/>
      <c r="J343" s="94"/>
      <c r="K343" s="94"/>
      <c r="L343" s="94"/>
      <c r="M343" s="94"/>
      <c r="N343" s="94"/>
      <c r="O343" s="94"/>
      <c r="P343" s="94"/>
      <c r="Q343" s="94" t="s">
        <v>213</v>
      </c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 t="s">
        <v>214</v>
      </c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</row>
    <row r="344" spans="1:79" s="27" customFormat="1" ht="33.5" customHeight="1" x14ac:dyDescent="0.25">
      <c r="A344" s="95"/>
      <c r="B344" s="95"/>
      <c r="C344" s="95"/>
      <c r="D344" s="95"/>
      <c r="E344" s="95"/>
      <c r="F344" s="95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 t="s">
        <v>138</v>
      </c>
      <c r="R344" s="94"/>
      <c r="S344" s="94"/>
      <c r="T344" s="94"/>
      <c r="U344" s="94"/>
      <c r="V344" s="95" t="s">
        <v>139</v>
      </c>
      <c r="W344" s="95"/>
      <c r="X344" s="95"/>
      <c r="Y344" s="95"/>
      <c r="Z344" s="94" t="s">
        <v>140</v>
      </c>
      <c r="AA344" s="94"/>
      <c r="AB344" s="94"/>
      <c r="AC344" s="94"/>
      <c r="AD344" s="94"/>
      <c r="AE344" s="94"/>
      <c r="AF344" s="94"/>
      <c r="AG344" s="94"/>
      <c r="AH344" s="94"/>
      <c r="AI344" s="94"/>
      <c r="AJ344" s="94" t="s">
        <v>141</v>
      </c>
      <c r="AK344" s="94"/>
      <c r="AL344" s="94"/>
      <c r="AM344" s="94"/>
      <c r="AN344" s="94"/>
      <c r="AO344" s="94" t="s">
        <v>20</v>
      </c>
      <c r="AP344" s="94"/>
      <c r="AQ344" s="94"/>
      <c r="AR344" s="94"/>
      <c r="AS344" s="94"/>
      <c r="AT344" s="95" t="s">
        <v>142</v>
      </c>
      <c r="AU344" s="95"/>
      <c r="AV344" s="95"/>
      <c r="AW344" s="95"/>
      <c r="AX344" s="94" t="s">
        <v>140</v>
      </c>
      <c r="AY344" s="94"/>
      <c r="AZ344" s="94"/>
      <c r="BA344" s="94"/>
      <c r="BB344" s="94"/>
      <c r="BC344" s="94"/>
      <c r="BD344" s="94"/>
      <c r="BE344" s="94"/>
      <c r="BF344" s="94"/>
      <c r="BG344" s="94"/>
      <c r="BH344" s="94" t="s">
        <v>143</v>
      </c>
      <c r="BI344" s="94"/>
      <c r="BJ344" s="94"/>
      <c r="BK344" s="94"/>
      <c r="BL344" s="94"/>
    </row>
    <row r="345" spans="1:79" s="27" customFormat="1" ht="19" customHeight="1" x14ac:dyDescent="0.25">
      <c r="A345" s="95"/>
      <c r="B345" s="95"/>
      <c r="C345" s="95"/>
      <c r="D345" s="95"/>
      <c r="E345" s="95"/>
      <c r="F345" s="95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5"/>
      <c r="W345" s="95"/>
      <c r="X345" s="95"/>
      <c r="Y345" s="95"/>
      <c r="Z345" s="94" t="s">
        <v>17</v>
      </c>
      <c r="AA345" s="94"/>
      <c r="AB345" s="94"/>
      <c r="AC345" s="94"/>
      <c r="AD345" s="94"/>
      <c r="AE345" s="94" t="s">
        <v>16</v>
      </c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5"/>
      <c r="AU345" s="95"/>
      <c r="AV345" s="95"/>
      <c r="AW345" s="95"/>
      <c r="AX345" s="94" t="s">
        <v>17</v>
      </c>
      <c r="AY345" s="94"/>
      <c r="AZ345" s="94"/>
      <c r="BA345" s="94"/>
      <c r="BB345" s="94"/>
      <c r="BC345" s="94" t="s">
        <v>16</v>
      </c>
      <c r="BD345" s="94"/>
      <c r="BE345" s="94"/>
      <c r="BF345" s="94"/>
      <c r="BG345" s="94"/>
      <c r="BH345" s="94"/>
      <c r="BI345" s="94"/>
      <c r="BJ345" s="94"/>
      <c r="BK345" s="94"/>
      <c r="BL345" s="94"/>
    </row>
    <row r="346" spans="1:79" s="27" customFormat="1" ht="15" customHeight="1" x14ac:dyDescent="0.25">
      <c r="A346" s="94">
        <v>1</v>
      </c>
      <c r="B346" s="94"/>
      <c r="C346" s="94"/>
      <c r="D346" s="94"/>
      <c r="E346" s="94"/>
      <c r="F346" s="94"/>
      <c r="G346" s="94">
        <v>2</v>
      </c>
      <c r="H346" s="94"/>
      <c r="I346" s="94"/>
      <c r="J346" s="94"/>
      <c r="K346" s="94"/>
      <c r="L346" s="94"/>
      <c r="M346" s="94"/>
      <c r="N346" s="94"/>
      <c r="O346" s="94"/>
      <c r="P346" s="94"/>
      <c r="Q346" s="94">
        <v>3</v>
      </c>
      <c r="R346" s="94"/>
      <c r="S346" s="94"/>
      <c r="T346" s="94"/>
      <c r="U346" s="94"/>
      <c r="V346" s="94">
        <v>4</v>
      </c>
      <c r="W346" s="94"/>
      <c r="X346" s="94"/>
      <c r="Y346" s="94"/>
      <c r="Z346" s="94">
        <v>5</v>
      </c>
      <c r="AA346" s="94"/>
      <c r="AB346" s="94"/>
      <c r="AC346" s="94"/>
      <c r="AD346" s="94"/>
      <c r="AE346" s="94">
        <v>6</v>
      </c>
      <c r="AF346" s="94"/>
      <c r="AG346" s="94"/>
      <c r="AH346" s="94"/>
      <c r="AI346" s="94"/>
      <c r="AJ346" s="94">
        <v>7</v>
      </c>
      <c r="AK346" s="94"/>
      <c r="AL346" s="94"/>
      <c r="AM346" s="94"/>
      <c r="AN346" s="94"/>
      <c r="AO346" s="94">
        <v>8</v>
      </c>
      <c r="AP346" s="94"/>
      <c r="AQ346" s="94"/>
      <c r="AR346" s="94"/>
      <c r="AS346" s="94"/>
      <c r="AT346" s="94">
        <v>9</v>
      </c>
      <c r="AU346" s="94"/>
      <c r="AV346" s="94"/>
      <c r="AW346" s="94"/>
      <c r="AX346" s="94">
        <v>10</v>
      </c>
      <c r="AY346" s="94"/>
      <c r="AZ346" s="94"/>
      <c r="BA346" s="94"/>
      <c r="BB346" s="94"/>
      <c r="BC346" s="94">
        <v>11</v>
      </c>
      <c r="BD346" s="94"/>
      <c r="BE346" s="94"/>
      <c r="BF346" s="94"/>
      <c r="BG346" s="94"/>
      <c r="BH346" s="94">
        <v>12</v>
      </c>
      <c r="BI346" s="94"/>
      <c r="BJ346" s="94"/>
      <c r="BK346" s="94"/>
      <c r="BL346" s="94"/>
    </row>
    <row r="347" spans="1:79" s="26" customFormat="1" ht="12" hidden="1" customHeight="1" x14ac:dyDescent="0.3">
      <c r="A347" s="82" t="s">
        <v>62</v>
      </c>
      <c r="B347" s="82"/>
      <c r="C347" s="82"/>
      <c r="D347" s="82"/>
      <c r="E347" s="82"/>
      <c r="F347" s="82"/>
      <c r="G347" s="89" t="s">
        <v>55</v>
      </c>
      <c r="H347" s="89"/>
      <c r="I347" s="89"/>
      <c r="J347" s="89"/>
      <c r="K347" s="89"/>
      <c r="L347" s="89"/>
      <c r="M347" s="89"/>
      <c r="N347" s="89"/>
      <c r="O347" s="89"/>
      <c r="P347" s="89"/>
      <c r="Q347" s="88" t="s">
        <v>78</v>
      </c>
      <c r="R347" s="88"/>
      <c r="S347" s="88"/>
      <c r="T347" s="88"/>
      <c r="U347" s="88"/>
      <c r="V347" s="88" t="s">
        <v>79</v>
      </c>
      <c r="W347" s="88"/>
      <c r="X347" s="88"/>
      <c r="Y347" s="88"/>
      <c r="Z347" s="88" t="s">
        <v>80</v>
      </c>
      <c r="AA347" s="88"/>
      <c r="AB347" s="88"/>
      <c r="AC347" s="88"/>
      <c r="AD347" s="88"/>
      <c r="AE347" s="88" t="s">
        <v>81</v>
      </c>
      <c r="AF347" s="88"/>
      <c r="AG347" s="88"/>
      <c r="AH347" s="88"/>
      <c r="AI347" s="88"/>
      <c r="AJ347" s="66" t="s">
        <v>99</v>
      </c>
      <c r="AK347" s="88"/>
      <c r="AL347" s="88"/>
      <c r="AM347" s="88"/>
      <c r="AN347" s="88"/>
      <c r="AO347" s="88" t="s">
        <v>82</v>
      </c>
      <c r="AP347" s="88"/>
      <c r="AQ347" s="88"/>
      <c r="AR347" s="88"/>
      <c r="AS347" s="88"/>
      <c r="AT347" s="66" t="s">
        <v>100</v>
      </c>
      <c r="AU347" s="88"/>
      <c r="AV347" s="88"/>
      <c r="AW347" s="88"/>
      <c r="AX347" s="88" t="s">
        <v>83</v>
      </c>
      <c r="AY347" s="88"/>
      <c r="AZ347" s="88"/>
      <c r="BA347" s="88"/>
      <c r="BB347" s="88"/>
      <c r="BC347" s="88" t="s">
        <v>84</v>
      </c>
      <c r="BD347" s="88"/>
      <c r="BE347" s="88"/>
      <c r="BF347" s="88"/>
      <c r="BG347" s="88"/>
      <c r="BH347" s="66" t="s">
        <v>99</v>
      </c>
      <c r="BI347" s="88"/>
      <c r="BJ347" s="88"/>
      <c r="BK347" s="88"/>
      <c r="BL347" s="88"/>
      <c r="CA347" s="26" t="s">
        <v>50</v>
      </c>
    </row>
    <row r="348" spans="1:79" s="33" customFormat="1" ht="12.75" customHeight="1" x14ac:dyDescent="0.25">
      <c r="A348" s="82">
        <v>2111</v>
      </c>
      <c r="B348" s="82"/>
      <c r="C348" s="82"/>
      <c r="D348" s="82"/>
      <c r="E348" s="82"/>
      <c r="F348" s="82"/>
      <c r="G348" s="67" t="s">
        <v>177</v>
      </c>
      <c r="H348" s="68"/>
      <c r="I348" s="68"/>
      <c r="J348" s="68"/>
      <c r="K348" s="68"/>
      <c r="L348" s="68"/>
      <c r="M348" s="68"/>
      <c r="N348" s="68"/>
      <c r="O348" s="68"/>
      <c r="P348" s="69"/>
      <c r="Q348" s="73">
        <v>45541127</v>
      </c>
      <c r="R348" s="73"/>
      <c r="S348" s="73"/>
      <c r="T348" s="73"/>
      <c r="U348" s="73"/>
      <c r="V348" s="73">
        <v>0</v>
      </c>
      <c r="W348" s="73"/>
      <c r="X348" s="73"/>
      <c r="Y348" s="73"/>
      <c r="Z348" s="73">
        <v>0</v>
      </c>
      <c r="AA348" s="73"/>
      <c r="AB348" s="73"/>
      <c r="AC348" s="73"/>
      <c r="AD348" s="73"/>
      <c r="AE348" s="73">
        <v>0</v>
      </c>
      <c r="AF348" s="73"/>
      <c r="AG348" s="73"/>
      <c r="AH348" s="73"/>
      <c r="AI348" s="73"/>
      <c r="AJ348" s="73">
        <f t="shared" ref="AJ348:AJ362" si="48">IF(ISNUMBER(Q348),Q348,0)-IF(ISNUMBER(Z348),Z348,0)</f>
        <v>45541127</v>
      </c>
      <c r="AK348" s="73"/>
      <c r="AL348" s="73"/>
      <c r="AM348" s="73"/>
      <c r="AN348" s="73"/>
      <c r="AO348" s="73">
        <v>47229151</v>
      </c>
      <c r="AP348" s="73"/>
      <c r="AQ348" s="73"/>
      <c r="AR348" s="73"/>
      <c r="AS348" s="73"/>
      <c r="AT348" s="73">
        <f t="shared" ref="AT348:AT362" si="49">IF(ISNUMBER(V348),V348,0)-IF(ISNUMBER(Z348),Z348,0)-IF(ISNUMBER(AE348),AE348,0)</f>
        <v>0</v>
      </c>
      <c r="AU348" s="73"/>
      <c r="AV348" s="73"/>
      <c r="AW348" s="73"/>
      <c r="AX348" s="73">
        <v>0</v>
      </c>
      <c r="AY348" s="73"/>
      <c r="AZ348" s="73"/>
      <c r="BA348" s="73"/>
      <c r="BB348" s="73"/>
      <c r="BC348" s="73">
        <v>0</v>
      </c>
      <c r="BD348" s="73"/>
      <c r="BE348" s="73"/>
      <c r="BF348" s="73"/>
      <c r="BG348" s="73"/>
      <c r="BH348" s="73">
        <f t="shared" ref="BH348:BH362" si="50">IF(ISNUMBER(AO348),AO348,0)-IF(ISNUMBER(AX348),AX348,0)</f>
        <v>47229151</v>
      </c>
      <c r="BI348" s="73"/>
      <c r="BJ348" s="73"/>
      <c r="BK348" s="73"/>
      <c r="BL348" s="73"/>
      <c r="CA348" s="33" t="s">
        <v>51</v>
      </c>
    </row>
    <row r="349" spans="1:79" s="33" customFormat="1" ht="12.75" customHeight="1" x14ac:dyDescent="0.25">
      <c r="A349" s="82">
        <v>2120</v>
      </c>
      <c r="B349" s="82"/>
      <c r="C349" s="82"/>
      <c r="D349" s="82"/>
      <c r="E349" s="82"/>
      <c r="F349" s="82"/>
      <c r="G349" s="67" t="s">
        <v>178</v>
      </c>
      <c r="H349" s="68"/>
      <c r="I349" s="68"/>
      <c r="J349" s="68"/>
      <c r="K349" s="68"/>
      <c r="L349" s="68"/>
      <c r="M349" s="68"/>
      <c r="N349" s="68"/>
      <c r="O349" s="68"/>
      <c r="P349" s="69"/>
      <c r="Q349" s="73">
        <v>9601386</v>
      </c>
      <c r="R349" s="73"/>
      <c r="S349" s="73"/>
      <c r="T349" s="73"/>
      <c r="U349" s="73"/>
      <c r="V349" s="73">
        <v>0</v>
      </c>
      <c r="W349" s="73"/>
      <c r="X349" s="73"/>
      <c r="Y349" s="73"/>
      <c r="Z349" s="73">
        <v>0</v>
      </c>
      <c r="AA349" s="73"/>
      <c r="AB349" s="73"/>
      <c r="AC349" s="73"/>
      <c r="AD349" s="73"/>
      <c r="AE349" s="73">
        <v>0</v>
      </c>
      <c r="AF349" s="73"/>
      <c r="AG349" s="73"/>
      <c r="AH349" s="73"/>
      <c r="AI349" s="73"/>
      <c r="AJ349" s="73">
        <f t="shared" si="48"/>
        <v>9601386</v>
      </c>
      <c r="AK349" s="73"/>
      <c r="AL349" s="73"/>
      <c r="AM349" s="73"/>
      <c r="AN349" s="73"/>
      <c r="AO349" s="73">
        <v>9971838</v>
      </c>
      <c r="AP349" s="73"/>
      <c r="AQ349" s="73"/>
      <c r="AR349" s="73"/>
      <c r="AS349" s="73"/>
      <c r="AT349" s="73">
        <f t="shared" si="49"/>
        <v>0</v>
      </c>
      <c r="AU349" s="73"/>
      <c r="AV349" s="73"/>
      <c r="AW349" s="73"/>
      <c r="AX349" s="73">
        <v>0</v>
      </c>
      <c r="AY349" s="73"/>
      <c r="AZ349" s="73"/>
      <c r="BA349" s="73"/>
      <c r="BB349" s="73"/>
      <c r="BC349" s="73">
        <v>0</v>
      </c>
      <c r="BD349" s="73"/>
      <c r="BE349" s="73"/>
      <c r="BF349" s="73"/>
      <c r="BG349" s="73"/>
      <c r="BH349" s="73">
        <f t="shared" si="50"/>
        <v>9971838</v>
      </c>
      <c r="BI349" s="73"/>
      <c r="BJ349" s="73"/>
      <c r="BK349" s="73"/>
      <c r="BL349" s="73"/>
    </row>
    <row r="350" spans="1:79" s="33" customFormat="1" ht="25" customHeight="1" x14ac:dyDescent="0.25">
      <c r="A350" s="82">
        <v>2210</v>
      </c>
      <c r="B350" s="82"/>
      <c r="C350" s="82"/>
      <c r="D350" s="82"/>
      <c r="E350" s="82"/>
      <c r="F350" s="82"/>
      <c r="G350" s="67" t="s">
        <v>179</v>
      </c>
      <c r="H350" s="68"/>
      <c r="I350" s="68"/>
      <c r="J350" s="68"/>
      <c r="K350" s="68"/>
      <c r="L350" s="68"/>
      <c r="M350" s="68"/>
      <c r="N350" s="68"/>
      <c r="O350" s="68"/>
      <c r="P350" s="69"/>
      <c r="Q350" s="73">
        <v>1608381</v>
      </c>
      <c r="R350" s="73"/>
      <c r="S350" s="73"/>
      <c r="T350" s="73"/>
      <c r="U350" s="73"/>
      <c r="V350" s="73">
        <v>0</v>
      </c>
      <c r="W350" s="73"/>
      <c r="X350" s="73"/>
      <c r="Y350" s="73"/>
      <c r="Z350" s="73">
        <v>0</v>
      </c>
      <c r="AA350" s="73"/>
      <c r="AB350" s="73"/>
      <c r="AC350" s="73"/>
      <c r="AD350" s="73"/>
      <c r="AE350" s="73">
        <v>0</v>
      </c>
      <c r="AF350" s="73"/>
      <c r="AG350" s="73"/>
      <c r="AH350" s="73"/>
      <c r="AI350" s="73"/>
      <c r="AJ350" s="73">
        <f t="shared" si="48"/>
        <v>1608381</v>
      </c>
      <c r="AK350" s="73"/>
      <c r="AL350" s="73"/>
      <c r="AM350" s="73"/>
      <c r="AN350" s="73"/>
      <c r="AO350" s="73">
        <v>1313135</v>
      </c>
      <c r="AP350" s="73"/>
      <c r="AQ350" s="73"/>
      <c r="AR350" s="73"/>
      <c r="AS350" s="73"/>
      <c r="AT350" s="73">
        <f t="shared" si="49"/>
        <v>0</v>
      </c>
      <c r="AU350" s="73"/>
      <c r="AV350" s="73"/>
      <c r="AW350" s="73"/>
      <c r="AX350" s="73">
        <v>0</v>
      </c>
      <c r="AY350" s="73"/>
      <c r="AZ350" s="73"/>
      <c r="BA350" s="73"/>
      <c r="BB350" s="73"/>
      <c r="BC350" s="73">
        <v>0</v>
      </c>
      <c r="BD350" s="73"/>
      <c r="BE350" s="73"/>
      <c r="BF350" s="73"/>
      <c r="BG350" s="73"/>
      <c r="BH350" s="73">
        <f t="shared" si="50"/>
        <v>1313135</v>
      </c>
      <c r="BI350" s="73"/>
      <c r="BJ350" s="73"/>
      <c r="BK350" s="73"/>
      <c r="BL350" s="73"/>
    </row>
    <row r="351" spans="1:79" s="33" customFormat="1" ht="25" customHeight="1" x14ac:dyDescent="0.25">
      <c r="A351" s="82">
        <v>2220</v>
      </c>
      <c r="B351" s="82"/>
      <c r="C351" s="82"/>
      <c r="D351" s="82"/>
      <c r="E351" s="82"/>
      <c r="F351" s="82"/>
      <c r="G351" s="67" t="s">
        <v>222</v>
      </c>
      <c r="H351" s="68"/>
      <c r="I351" s="68"/>
      <c r="J351" s="68"/>
      <c r="K351" s="68"/>
      <c r="L351" s="68"/>
      <c r="M351" s="68"/>
      <c r="N351" s="68"/>
      <c r="O351" s="68"/>
      <c r="P351" s="69"/>
      <c r="Q351" s="73">
        <v>29911</v>
      </c>
      <c r="R351" s="73"/>
      <c r="S351" s="73"/>
      <c r="T351" s="73"/>
      <c r="U351" s="73"/>
      <c r="V351" s="73">
        <v>0</v>
      </c>
      <c r="W351" s="73"/>
      <c r="X351" s="73"/>
      <c r="Y351" s="73"/>
      <c r="Z351" s="73">
        <v>0</v>
      </c>
      <c r="AA351" s="73"/>
      <c r="AB351" s="73"/>
      <c r="AC351" s="73"/>
      <c r="AD351" s="73"/>
      <c r="AE351" s="73">
        <v>0</v>
      </c>
      <c r="AF351" s="73"/>
      <c r="AG351" s="73"/>
      <c r="AH351" s="73"/>
      <c r="AI351" s="73"/>
      <c r="AJ351" s="73">
        <f t="shared" si="48"/>
        <v>29911</v>
      </c>
      <c r="AK351" s="73"/>
      <c r="AL351" s="73"/>
      <c r="AM351" s="73"/>
      <c r="AN351" s="73"/>
      <c r="AO351" s="73">
        <v>35857</v>
      </c>
      <c r="AP351" s="73"/>
      <c r="AQ351" s="73"/>
      <c r="AR351" s="73"/>
      <c r="AS351" s="73"/>
      <c r="AT351" s="73">
        <f t="shared" si="49"/>
        <v>0</v>
      </c>
      <c r="AU351" s="73"/>
      <c r="AV351" s="73"/>
      <c r="AW351" s="73"/>
      <c r="AX351" s="73">
        <v>0</v>
      </c>
      <c r="AY351" s="73"/>
      <c r="AZ351" s="73"/>
      <c r="BA351" s="73"/>
      <c r="BB351" s="73"/>
      <c r="BC351" s="73">
        <v>0</v>
      </c>
      <c r="BD351" s="73"/>
      <c r="BE351" s="73"/>
      <c r="BF351" s="73"/>
      <c r="BG351" s="73"/>
      <c r="BH351" s="73">
        <f t="shared" si="50"/>
        <v>35857</v>
      </c>
      <c r="BI351" s="73"/>
      <c r="BJ351" s="73"/>
      <c r="BK351" s="73"/>
      <c r="BL351" s="73"/>
    </row>
    <row r="352" spans="1:79" s="33" customFormat="1" ht="25" customHeight="1" x14ac:dyDescent="0.25">
      <c r="A352" s="82">
        <v>2240</v>
      </c>
      <c r="B352" s="82"/>
      <c r="C352" s="82"/>
      <c r="D352" s="82"/>
      <c r="E352" s="82"/>
      <c r="F352" s="82"/>
      <c r="G352" s="67" t="s">
        <v>180</v>
      </c>
      <c r="H352" s="68"/>
      <c r="I352" s="68"/>
      <c r="J352" s="68"/>
      <c r="K352" s="68"/>
      <c r="L352" s="68"/>
      <c r="M352" s="68"/>
      <c r="N352" s="68"/>
      <c r="O352" s="68"/>
      <c r="P352" s="69"/>
      <c r="Q352" s="73">
        <v>4478071</v>
      </c>
      <c r="R352" s="73"/>
      <c r="S352" s="73"/>
      <c r="T352" s="73"/>
      <c r="U352" s="73"/>
      <c r="V352" s="73">
        <v>0</v>
      </c>
      <c r="W352" s="73"/>
      <c r="X352" s="73"/>
      <c r="Y352" s="73"/>
      <c r="Z352" s="73">
        <v>0</v>
      </c>
      <c r="AA352" s="73"/>
      <c r="AB352" s="73"/>
      <c r="AC352" s="73"/>
      <c r="AD352" s="73"/>
      <c r="AE352" s="73">
        <v>0</v>
      </c>
      <c r="AF352" s="73"/>
      <c r="AG352" s="73"/>
      <c r="AH352" s="73"/>
      <c r="AI352" s="73"/>
      <c r="AJ352" s="73">
        <f t="shared" si="48"/>
        <v>4478071</v>
      </c>
      <c r="AK352" s="73"/>
      <c r="AL352" s="73"/>
      <c r="AM352" s="73"/>
      <c r="AN352" s="73"/>
      <c r="AO352" s="73">
        <v>4238701</v>
      </c>
      <c r="AP352" s="73"/>
      <c r="AQ352" s="73"/>
      <c r="AR352" s="73"/>
      <c r="AS352" s="73"/>
      <c r="AT352" s="73">
        <f t="shared" si="49"/>
        <v>0</v>
      </c>
      <c r="AU352" s="73"/>
      <c r="AV352" s="73"/>
      <c r="AW352" s="73"/>
      <c r="AX352" s="73">
        <v>0</v>
      </c>
      <c r="AY352" s="73"/>
      <c r="AZ352" s="73"/>
      <c r="BA352" s="73"/>
      <c r="BB352" s="73"/>
      <c r="BC352" s="73">
        <v>0</v>
      </c>
      <c r="BD352" s="73"/>
      <c r="BE352" s="73"/>
      <c r="BF352" s="73"/>
      <c r="BG352" s="73"/>
      <c r="BH352" s="73">
        <f t="shared" si="50"/>
        <v>4238701</v>
      </c>
      <c r="BI352" s="73"/>
      <c r="BJ352" s="73"/>
      <c r="BK352" s="73"/>
      <c r="BL352" s="73"/>
    </row>
    <row r="353" spans="1:64" s="33" customFormat="1" ht="12.75" customHeight="1" x14ac:dyDescent="0.25">
      <c r="A353" s="82">
        <v>2250</v>
      </c>
      <c r="B353" s="82"/>
      <c r="C353" s="82"/>
      <c r="D353" s="82"/>
      <c r="E353" s="82"/>
      <c r="F353" s="82"/>
      <c r="G353" s="67" t="s">
        <v>224</v>
      </c>
      <c r="H353" s="68"/>
      <c r="I353" s="68"/>
      <c r="J353" s="68"/>
      <c r="K353" s="68"/>
      <c r="L353" s="68"/>
      <c r="M353" s="68"/>
      <c r="N353" s="68"/>
      <c r="O353" s="68"/>
      <c r="P353" s="69"/>
      <c r="Q353" s="73">
        <v>347730</v>
      </c>
      <c r="R353" s="73"/>
      <c r="S353" s="73"/>
      <c r="T353" s="73"/>
      <c r="U353" s="73"/>
      <c r="V353" s="73">
        <v>0</v>
      </c>
      <c r="W353" s="73"/>
      <c r="X353" s="73"/>
      <c r="Y353" s="73"/>
      <c r="Z353" s="73">
        <v>0</v>
      </c>
      <c r="AA353" s="73"/>
      <c r="AB353" s="73"/>
      <c r="AC353" s="73"/>
      <c r="AD353" s="73"/>
      <c r="AE353" s="73">
        <v>0</v>
      </c>
      <c r="AF353" s="73"/>
      <c r="AG353" s="73"/>
      <c r="AH353" s="73"/>
      <c r="AI353" s="73"/>
      <c r="AJ353" s="73">
        <f t="shared" si="48"/>
        <v>347730</v>
      </c>
      <c r="AK353" s="73"/>
      <c r="AL353" s="73"/>
      <c r="AM353" s="73"/>
      <c r="AN353" s="73"/>
      <c r="AO353" s="73">
        <v>363956</v>
      </c>
      <c r="AP353" s="73"/>
      <c r="AQ353" s="73"/>
      <c r="AR353" s="73"/>
      <c r="AS353" s="73"/>
      <c r="AT353" s="73">
        <f t="shared" si="49"/>
        <v>0</v>
      </c>
      <c r="AU353" s="73"/>
      <c r="AV353" s="73"/>
      <c r="AW353" s="73"/>
      <c r="AX353" s="73">
        <v>0</v>
      </c>
      <c r="AY353" s="73"/>
      <c r="AZ353" s="73"/>
      <c r="BA353" s="73"/>
      <c r="BB353" s="73"/>
      <c r="BC353" s="73">
        <v>0</v>
      </c>
      <c r="BD353" s="73"/>
      <c r="BE353" s="73"/>
      <c r="BF353" s="73"/>
      <c r="BG353" s="73"/>
      <c r="BH353" s="73">
        <f t="shared" si="50"/>
        <v>363956</v>
      </c>
      <c r="BI353" s="73"/>
      <c r="BJ353" s="73"/>
      <c r="BK353" s="73"/>
      <c r="BL353" s="73"/>
    </row>
    <row r="354" spans="1:64" s="33" customFormat="1" ht="12.75" customHeight="1" x14ac:dyDescent="0.25">
      <c r="A354" s="82">
        <v>2271</v>
      </c>
      <c r="B354" s="82"/>
      <c r="C354" s="82"/>
      <c r="D354" s="82"/>
      <c r="E354" s="82"/>
      <c r="F354" s="82"/>
      <c r="G354" s="67" t="s">
        <v>181</v>
      </c>
      <c r="H354" s="68"/>
      <c r="I354" s="68"/>
      <c r="J354" s="68"/>
      <c r="K354" s="68"/>
      <c r="L354" s="68"/>
      <c r="M354" s="68"/>
      <c r="N354" s="68"/>
      <c r="O354" s="68"/>
      <c r="P354" s="69"/>
      <c r="Q354" s="73">
        <v>1468936</v>
      </c>
      <c r="R354" s="73"/>
      <c r="S354" s="73"/>
      <c r="T354" s="73"/>
      <c r="U354" s="73"/>
      <c r="V354" s="73">
        <v>0</v>
      </c>
      <c r="W354" s="73"/>
      <c r="X354" s="73"/>
      <c r="Y354" s="73"/>
      <c r="Z354" s="73">
        <v>0</v>
      </c>
      <c r="AA354" s="73"/>
      <c r="AB354" s="73"/>
      <c r="AC354" s="73"/>
      <c r="AD354" s="73"/>
      <c r="AE354" s="73">
        <v>0</v>
      </c>
      <c r="AF354" s="73"/>
      <c r="AG354" s="73"/>
      <c r="AH354" s="73"/>
      <c r="AI354" s="73"/>
      <c r="AJ354" s="73">
        <f t="shared" si="48"/>
        <v>1468936</v>
      </c>
      <c r="AK354" s="73"/>
      <c r="AL354" s="73"/>
      <c r="AM354" s="73"/>
      <c r="AN354" s="73"/>
      <c r="AO354" s="73">
        <v>1399162</v>
      </c>
      <c r="AP354" s="73"/>
      <c r="AQ354" s="73"/>
      <c r="AR354" s="73"/>
      <c r="AS354" s="73"/>
      <c r="AT354" s="73">
        <f t="shared" si="49"/>
        <v>0</v>
      </c>
      <c r="AU354" s="73"/>
      <c r="AV354" s="73"/>
      <c r="AW354" s="73"/>
      <c r="AX354" s="73">
        <v>0</v>
      </c>
      <c r="AY354" s="73"/>
      <c r="AZ354" s="73"/>
      <c r="BA354" s="73"/>
      <c r="BB354" s="73"/>
      <c r="BC354" s="73">
        <v>0</v>
      </c>
      <c r="BD354" s="73"/>
      <c r="BE354" s="73"/>
      <c r="BF354" s="73"/>
      <c r="BG354" s="73"/>
      <c r="BH354" s="73">
        <f t="shared" si="50"/>
        <v>1399162</v>
      </c>
      <c r="BI354" s="73"/>
      <c r="BJ354" s="73"/>
      <c r="BK354" s="73"/>
      <c r="BL354" s="73"/>
    </row>
    <row r="355" spans="1:64" s="33" customFormat="1" ht="25" customHeight="1" x14ac:dyDescent="0.25">
      <c r="A355" s="82">
        <v>2272</v>
      </c>
      <c r="B355" s="82"/>
      <c r="C355" s="82"/>
      <c r="D355" s="82"/>
      <c r="E355" s="82"/>
      <c r="F355" s="82"/>
      <c r="G355" s="67" t="s">
        <v>182</v>
      </c>
      <c r="H355" s="68"/>
      <c r="I355" s="68"/>
      <c r="J355" s="68"/>
      <c r="K355" s="68"/>
      <c r="L355" s="68"/>
      <c r="M355" s="68"/>
      <c r="N355" s="68"/>
      <c r="O355" s="68"/>
      <c r="P355" s="69"/>
      <c r="Q355" s="73">
        <v>164632</v>
      </c>
      <c r="R355" s="73"/>
      <c r="S355" s="73"/>
      <c r="T355" s="73"/>
      <c r="U355" s="73"/>
      <c r="V355" s="73">
        <v>0</v>
      </c>
      <c r="W355" s="73"/>
      <c r="X355" s="73"/>
      <c r="Y355" s="73"/>
      <c r="Z355" s="73">
        <v>0</v>
      </c>
      <c r="AA355" s="73"/>
      <c r="AB355" s="73"/>
      <c r="AC355" s="73"/>
      <c r="AD355" s="73"/>
      <c r="AE355" s="73">
        <v>0</v>
      </c>
      <c r="AF355" s="73"/>
      <c r="AG355" s="73"/>
      <c r="AH355" s="73"/>
      <c r="AI355" s="73"/>
      <c r="AJ355" s="73">
        <f t="shared" si="48"/>
        <v>164632</v>
      </c>
      <c r="AK355" s="73"/>
      <c r="AL355" s="73"/>
      <c r="AM355" s="73"/>
      <c r="AN355" s="73"/>
      <c r="AO355" s="73">
        <v>220765</v>
      </c>
      <c r="AP355" s="73"/>
      <c r="AQ355" s="73"/>
      <c r="AR355" s="73"/>
      <c r="AS355" s="73"/>
      <c r="AT355" s="73">
        <f t="shared" si="49"/>
        <v>0</v>
      </c>
      <c r="AU355" s="73"/>
      <c r="AV355" s="73"/>
      <c r="AW355" s="73"/>
      <c r="AX355" s="73">
        <v>0</v>
      </c>
      <c r="AY355" s="73"/>
      <c r="AZ355" s="73"/>
      <c r="BA355" s="73"/>
      <c r="BB355" s="73"/>
      <c r="BC355" s="73">
        <v>0</v>
      </c>
      <c r="BD355" s="73"/>
      <c r="BE355" s="73"/>
      <c r="BF355" s="73"/>
      <c r="BG355" s="73"/>
      <c r="BH355" s="73">
        <f t="shared" si="50"/>
        <v>220765</v>
      </c>
      <c r="BI355" s="73"/>
      <c r="BJ355" s="73"/>
      <c r="BK355" s="73"/>
      <c r="BL355" s="73"/>
    </row>
    <row r="356" spans="1:64" s="33" customFormat="1" ht="12.75" customHeight="1" x14ac:dyDescent="0.25">
      <c r="A356" s="82">
        <v>2273</v>
      </c>
      <c r="B356" s="82"/>
      <c r="C356" s="82"/>
      <c r="D356" s="82"/>
      <c r="E356" s="82"/>
      <c r="F356" s="82"/>
      <c r="G356" s="67" t="s">
        <v>183</v>
      </c>
      <c r="H356" s="68"/>
      <c r="I356" s="68"/>
      <c r="J356" s="68"/>
      <c r="K356" s="68"/>
      <c r="L356" s="68"/>
      <c r="M356" s="68"/>
      <c r="N356" s="68"/>
      <c r="O356" s="68"/>
      <c r="P356" s="69"/>
      <c r="Q356" s="73">
        <v>1257957</v>
      </c>
      <c r="R356" s="73"/>
      <c r="S356" s="73"/>
      <c r="T356" s="73"/>
      <c r="U356" s="73"/>
      <c r="V356" s="73">
        <v>0</v>
      </c>
      <c r="W356" s="73"/>
      <c r="X356" s="73"/>
      <c r="Y356" s="73"/>
      <c r="Z356" s="73">
        <v>0</v>
      </c>
      <c r="AA356" s="73"/>
      <c r="AB356" s="73"/>
      <c r="AC356" s="73"/>
      <c r="AD356" s="73"/>
      <c r="AE356" s="73">
        <v>0</v>
      </c>
      <c r="AF356" s="73"/>
      <c r="AG356" s="73"/>
      <c r="AH356" s="73"/>
      <c r="AI356" s="73"/>
      <c r="AJ356" s="73">
        <f t="shared" si="48"/>
        <v>1257957</v>
      </c>
      <c r="AK356" s="73"/>
      <c r="AL356" s="73"/>
      <c r="AM356" s="73"/>
      <c r="AN356" s="73"/>
      <c r="AO356" s="73">
        <v>1554025</v>
      </c>
      <c r="AP356" s="73"/>
      <c r="AQ356" s="73"/>
      <c r="AR356" s="73"/>
      <c r="AS356" s="73"/>
      <c r="AT356" s="73">
        <f t="shared" si="49"/>
        <v>0</v>
      </c>
      <c r="AU356" s="73"/>
      <c r="AV356" s="73"/>
      <c r="AW356" s="73"/>
      <c r="AX356" s="73">
        <v>0</v>
      </c>
      <c r="AY356" s="73"/>
      <c r="AZ356" s="73"/>
      <c r="BA356" s="73"/>
      <c r="BB356" s="73"/>
      <c r="BC356" s="73">
        <v>0</v>
      </c>
      <c r="BD356" s="73"/>
      <c r="BE356" s="73"/>
      <c r="BF356" s="73"/>
      <c r="BG356" s="73"/>
      <c r="BH356" s="73">
        <f t="shared" si="50"/>
        <v>1554025</v>
      </c>
      <c r="BI356" s="73"/>
      <c r="BJ356" s="73"/>
      <c r="BK356" s="73"/>
      <c r="BL356" s="73"/>
    </row>
    <row r="357" spans="1:64" s="33" customFormat="1" ht="12.75" customHeight="1" x14ac:dyDescent="0.25">
      <c r="A357" s="82">
        <v>2274</v>
      </c>
      <c r="B357" s="82"/>
      <c r="C357" s="82"/>
      <c r="D357" s="82"/>
      <c r="E357" s="82"/>
      <c r="F357" s="82"/>
      <c r="G357" s="67" t="s">
        <v>225</v>
      </c>
      <c r="H357" s="68"/>
      <c r="I357" s="68"/>
      <c r="J357" s="68"/>
      <c r="K357" s="68"/>
      <c r="L357" s="68"/>
      <c r="M357" s="68"/>
      <c r="N357" s="68"/>
      <c r="O357" s="68"/>
      <c r="P357" s="69"/>
      <c r="Q357" s="73">
        <v>552333</v>
      </c>
      <c r="R357" s="73"/>
      <c r="S357" s="73"/>
      <c r="T357" s="73"/>
      <c r="U357" s="73"/>
      <c r="V357" s="73">
        <v>0</v>
      </c>
      <c r="W357" s="73"/>
      <c r="X357" s="73"/>
      <c r="Y357" s="73"/>
      <c r="Z357" s="73">
        <v>0</v>
      </c>
      <c r="AA357" s="73"/>
      <c r="AB357" s="73"/>
      <c r="AC357" s="73"/>
      <c r="AD357" s="73"/>
      <c r="AE357" s="73">
        <v>0</v>
      </c>
      <c r="AF357" s="73"/>
      <c r="AG357" s="73"/>
      <c r="AH357" s="73"/>
      <c r="AI357" s="73"/>
      <c r="AJ357" s="73">
        <f t="shared" si="48"/>
        <v>552333</v>
      </c>
      <c r="AK357" s="73"/>
      <c r="AL357" s="73"/>
      <c r="AM357" s="73"/>
      <c r="AN357" s="73"/>
      <c r="AO357" s="73">
        <v>474757</v>
      </c>
      <c r="AP357" s="73"/>
      <c r="AQ357" s="73"/>
      <c r="AR357" s="73"/>
      <c r="AS357" s="73"/>
      <c r="AT357" s="73">
        <f t="shared" si="49"/>
        <v>0</v>
      </c>
      <c r="AU357" s="73"/>
      <c r="AV357" s="73"/>
      <c r="AW357" s="73"/>
      <c r="AX357" s="73">
        <v>0</v>
      </c>
      <c r="AY357" s="73"/>
      <c r="AZ357" s="73"/>
      <c r="BA357" s="73"/>
      <c r="BB357" s="73"/>
      <c r="BC357" s="73">
        <v>0</v>
      </c>
      <c r="BD357" s="73"/>
      <c r="BE357" s="73"/>
      <c r="BF357" s="73"/>
      <c r="BG357" s="73"/>
      <c r="BH357" s="73">
        <f t="shared" si="50"/>
        <v>474757</v>
      </c>
      <c r="BI357" s="73"/>
      <c r="BJ357" s="73"/>
      <c r="BK357" s="73"/>
      <c r="BL357" s="73"/>
    </row>
    <row r="358" spans="1:64" s="33" customFormat="1" ht="25" customHeight="1" x14ac:dyDescent="0.25">
      <c r="A358" s="82">
        <v>2275</v>
      </c>
      <c r="B358" s="82"/>
      <c r="C358" s="82"/>
      <c r="D358" s="82"/>
      <c r="E358" s="82"/>
      <c r="F358" s="82"/>
      <c r="G358" s="67" t="s">
        <v>184</v>
      </c>
      <c r="H358" s="68"/>
      <c r="I358" s="68"/>
      <c r="J358" s="68"/>
      <c r="K358" s="68"/>
      <c r="L358" s="68"/>
      <c r="M358" s="68"/>
      <c r="N358" s="68"/>
      <c r="O358" s="68"/>
      <c r="P358" s="69"/>
      <c r="Q358" s="73">
        <v>16022</v>
      </c>
      <c r="R358" s="73"/>
      <c r="S358" s="73"/>
      <c r="T358" s="73"/>
      <c r="U358" s="73"/>
      <c r="V358" s="73">
        <v>0</v>
      </c>
      <c r="W358" s="73"/>
      <c r="X358" s="73"/>
      <c r="Y358" s="73"/>
      <c r="Z358" s="73">
        <v>0</v>
      </c>
      <c r="AA358" s="73"/>
      <c r="AB358" s="73"/>
      <c r="AC358" s="73"/>
      <c r="AD358" s="73"/>
      <c r="AE358" s="73">
        <v>0</v>
      </c>
      <c r="AF358" s="73"/>
      <c r="AG358" s="73"/>
      <c r="AH358" s="73"/>
      <c r="AI358" s="73"/>
      <c r="AJ358" s="73">
        <f t="shared" si="48"/>
        <v>16022</v>
      </c>
      <c r="AK358" s="73"/>
      <c r="AL358" s="73"/>
      <c r="AM358" s="73"/>
      <c r="AN358" s="73"/>
      <c r="AO358" s="73">
        <v>17934</v>
      </c>
      <c r="AP358" s="73"/>
      <c r="AQ358" s="73"/>
      <c r="AR358" s="73"/>
      <c r="AS358" s="73"/>
      <c r="AT358" s="73">
        <f t="shared" si="49"/>
        <v>0</v>
      </c>
      <c r="AU358" s="73"/>
      <c r="AV358" s="73"/>
      <c r="AW358" s="73"/>
      <c r="AX358" s="73">
        <v>0</v>
      </c>
      <c r="AY358" s="73"/>
      <c r="AZ358" s="73"/>
      <c r="BA358" s="73"/>
      <c r="BB358" s="73"/>
      <c r="BC358" s="73">
        <v>0</v>
      </c>
      <c r="BD358" s="73"/>
      <c r="BE358" s="73"/>
      <c r="BF358" s="73"/>
      <c r="BG358" s="73"/>
      <c r="BH358" s="73">
        <f t="shared" si="50"/>
        <v>17934</v>
      </c>
      <c r="BI358" s="73"/>
      <c r="BJ358" s="73"/>
      <c r="BK358" s="73"/>
      <c r="BL358" s="73"/>
    </row>
    <row r="359" spans="1:64" s="33" customFormat="1" ht="50" customHeight="1" x14ac:dyDescent="0.25">
      <c r="A359" s="82">
        <v>2282</v>
      </c>
      <c r="B359" s="82"/>
      <c r="C359" s="82"/>
      <c r="D359" s="82"/>
      <c r="E359" s="82"/>
      <c r="F359" s="82"/>
      <c r="G359" s="67" t="s">
        <v>185</v>
      </c>
      <c r="H359" s="68"/>
      <c r="I359" s="68"/>
      <c r="J359" s="68"/>
      <c r="K359" s="68"/>
      <c r="L359" s="68"/>
      <c r="M359" s="68"/>
      <c r="N359" s="68"/>
      <c r="O359" s="68"/>
      <c r="P359" s="69"/>
      <c r="Q359" s="73">
        <v>12280</v>
      </c>
      <c r="R359" s="73"/>
      <c r="S359" s="73"/>
      <c r="T359" s="73"/>
      <c r="U359" s="73"/>
      <c r="V359" s="73">
        <v>0</v>
      </c>
      <c r="W359" s="73"/>
      <c r="X359" s="73"/>
      <c r="Y359" s="73"/>
      <c r="Z359" s="73">
        <v>0</v>
      </c>
      <c r="AA359" s="73"/>
      <c r="AB359" s="73"/>
      <c r="AC359" s="73"/>
      <c r="AD359" s="73"/>
      <c r="AE359" s="73">
        <v>0</v>
      </c>
      <c r="AF359" s="73"/>
      <c r="AG359" s="73"/>
      <c r="AH359" s="73"/>
      <c r="AI359" s="73"/>
      <c r="AJ359" s="73">
        <f t="shared" si="48"/>
        <v>12280</v>
      </c>
      <c r="AK359" s="73"/>
      <c r="AL359" s="73"/>
      <c r="AM359" s="73"/>
      <c r="AN359" s="73"/>
      <c r="AO359" s="73">
        <v>13110</v>
      </c>
      <c r="AP359" s="73"/>
      <c r="AQ359" s="73"/>
      <c r="AR359" s="73"/>
      <c r="AS359" s="73"/>
      <c r="AT359" s="73">
        <f t="shared" si="49"/>
        <v>0</v>
      </c>
      <c r="AU359" s="73"/>
      <c r="AV359" s="73"/>
      <c r="AW359" s="73"/>
      <c r="AX359" s="73">
        <v>0</v>
      </c>
      <c r="AY359" s="73"/>
      <c r="AZ359" s="73"/>
      <c r="BA359" s="73"/>
      <c r="BB359" s="73"/>
      <c r="BC359" s="73">
        <v>0</v>
      </c>
      <c r="BD359" s="73"/>
      <c r="BE359" s="73"/>
      <c r="BF359" s="73"/>
      <c r="BG359" s="73"/>
      <c r="BH359" s="73">
        <f t="shared" si="50"/>
        <v>13110</v>
      </c>
      <c r="BI359" s="73"/>
      <c r="BJ359" s="73"/>
      <c r="BK359" s="73"/>
      <c r="BL359" s="73"/>
    </row>
    <row r="360" spans="1:64" s="33" customFormat="1" ht="17" customHeight="1" x14ac:dyDescent="0.25">
      <c r="A360" s="82">
        <v>2730</v>
      </c>
      <c r="B360" s="82"/>
      <c r="C360" s="82"/>
      <c r="D360" s="82"/>
      <c r="E360" s="82"/>
      <c r="F360" s="82"/>
      <c r="G360" s="67" t="s">
        <v>217</v>
      </c>
      <c r="H360" s="68"/>
      <c r="I360" s="68"/>
      <c r="J360" s="68"/>
      <c r="K360" s="68"/>
      <c r="L360" s="68"/>
      <c r="M360" s="68"/>
      <c r="N360" s="68"/>
      <c r="O360" s="68"/>
      <c r="P360" s="69"/>
      <c r="Q360" s="73">
        <v>4300</v>
      </c>
      <c r="R360" s="73"/>
      <c r="S360" s="73"/>
      <c r="T360" s="73"/>
      <c r="U360" s="73"/>
      <c r="V360" s="73">
        <v>0</v>
      </c>
      <c r="W360" s="73"/>
      <c r="X360" s="73"/>
      <c r="Y360" s="73"/>
      <c r="Z360" s="73">
        <v>0</v>
      </c>
      <c r="AA360" s="73"/>
      <c r="AB360" s="73"/>
      <c r="AC360" s="73"/>
      <c r="AD360" s="73"/>
      <c r="AE360" s="73">
        <v>0</v>
      </c>
      <c r="AF360" s="73"/>
      <c r="AG360" s="73"/>
      <c r="AH360" s="73"/>
      <c r="AI360" s="73"/>
      <c r="AJ360" s="73">
        <f t="shared" si="48"/>
        <v>4300</v>
      </c>
      <c r="AK360" s="73"/>
      <c r="AL360" s="73"/>
      <c r="AM360" s="73"/>
      <c r="AN360" s="73"/>
      <c r="AO360" s="73">
        <v>4200</v>
      </c>
      <c r="AP360" s="73"/>
      <c r="AQ360" s="73"/>
      <c r="AR360" s="73"/>
      <c r="AS360" s="73"/>
      <c r="AT360" s="73">
        <f t="shared" si="49"/>
        <v>0</v>
      </c>
      <c r="AU360" s="73"/>
      <c r="AV360" s="73"/>
      <c r="AW360" s="73"/>
      <c r="AX360" s="73">
        <v>0</v>
      </c>
      <c r="AY360" s="73"/>
      <c r="AZ360" s="73"/>
      <c r="BA360" s="73"/>
      <c r="BB360" s="73"/>
      <c r="BC360" s="73">
        <v>0</v>
      </c>
      <c r="BD360" s="73"/>
      <c r="BE360" s="73"/>
      <c r="BF360" s="73"/>
      <c r="BG360" s="73"/>
      <c r="BH360" s="73">
        <f t="shared" si="50"/>
        <v>4200</v>
      </c>
      <c r="BI360" s="73"/>
      <c r="BJ360" s="73"/>
      <c r="BK360" s="73"/>
      <c r="BL360" s="73"/>
    </row>
    <row r="361" spans="1:64" s="33" customFormat="1" ht="20" customHeight="1" x14ac:dyDescent="0.25">
      <c r="A361" s="82">
        <v>2800</v>
      </c>
      <c r="B361" s="82"/>
      <c r="C361" s="82"/>
      <c r="D361" s="82"/>
      <c r="E361" s="82"/>
      <c r="F361" s="82"/>
      <c r="G361" s="67" t="s">
        <v>186</v>
      </c>
      <c r="H361" s="68"/>
      <c r="I361" s="68"/>
      <c r="J361" s="68"/>
      <c r="K361" s="68"/>
      <c r="L361" s="68"/>
      <c r="M361" s="68"/>
      <c r="N361" s="68"/>
      <c r="O361" s="68"/>
      <c r="P361" s="69"/>
      <c r="Q361" s="73">
        <v>400</v>
      </c>
      <c r="R361" s="73"/>
      <c r="S361" s="73"/>
      <c r="T361" s="73"/>
      <c r="U361" s="73"/>
      <c r="V361" s="73">
        <v>0</v>
      </c>
      <c r="W361" s="73"/>
      <c r="X361" s="73"/>
      <c r="Y361" s="73"/>
      <c r="Z361" s="73">
        <v>0</v>
      </c>
      <c r="AA361" s="73"/>
      <c r="AB361" s="73"/>
      <c r="AC361" s="73"/>
      <c r="AD361" s="73"/>
      <c r="AE361" s="73">
        <v>0</v>
      </c>
      <c r="AF361" s="73"/>
      <c r="AG361" s="73"/>
      <c r="AH361" s="73"/>
      <c r="AI361" s="73"/>
      <c r="AJ361" s="73">
        <f t="shared" si="48"/>
        <v>400</v>
      </c>
      <c r="AK361" s="73"/>
      <c r="AL361" s="73"/>
      <c r="AM361" s="73"/>
      <c r="AN361" s="73"/>
      <c r="AO361" s="73">
        <v>300</v>
      </c>
      <c r="AP361" s="73"/>
      <c r="AQ361" s="73"/>
      <c r="AR361" s="73"/>
      <c r="AS361" s="73"/>
      <c r="AT361" s="73">
        <f t="shared" si="49"/>
        <v>0</v>
      </c>
      <c r="AU361" s="73"/>
      <c r="AV361" s="73"/>
      <c r="AW361" s="73"/>
      <c r="AX361" s="73">
        <v>0</v>
      </c>
      <c r="AY361" s="73"/>
      <c r="AZ361" s="73"/>
      <c r="BA361" s="73"/>
      <c r="BB361" s="73"/>
      <c r="BC361" s="73">
        <v>0</v>
      </c>
      <c r="BD361" s="73"/>
      <c r="BE361" s="73"/>
      <c r="BF361" s="73"/>
      <c r="BG361" s="73"/>
      <c r="BH361" s="73">
        <f t="shared" si="50"/>
        <v>300</v>
      </c>
      <c r="BI361" s="73"/>
      <c r="BJ361" s="73"/>
      <c r="BK361" s="73"/>
      <c r="BL361" s="73"/>
    </row>
    <row r="362" spans="1:64" s="30" customFormat="1" ht="19.5" customHeight="1" x14ac:dyDescent="0.25">
      <c r="A362" s="83"/>
      <c r="B362" s="83"/>
      <c r="C362" s="83"/>
      <c r="D362" s="83"/>
      <c r="E362" s="83"/>
      <c r="F362" s="83"/>
      <c r="G362" s="84" t="s">
        <v>145</v>
      </c>
      <c r="H362" s="85"/>
      <c r="I362" s="85"/>
      <c r="J362" s="85"/>
      <c r="K362" s="85"/>
      <c r="L362" s="85"/>
      <c r="M362" s="85"/>
      <c r="N362" s="85"/>
      <c r="O362" s="85"/>
      <c r="P362" s="86"/>
      <c r="Q362" s="87">
        <f>Q348+Q349+Q350+Q351+Q352+Q353+Q354+Q355+Q356+Q357+Q358+Q359+Q360+Q361</f>
        <v>65083466</v>
      </c>
      <c r="R362" s="87"/>
      <c r="S362" s="87"/>
      <c r="T362" s="87"/>
      <c r="U362" s="87"/>
      <c r="V362" s="87">
        <v>0</v>
      </c>
      <c r="W362" s="87"/>
      <c r="X362" s="87"/>
      <c r="Y362" s="87"/>
      <c r="Z362" s="87">
        <v>0</v>
      </c>
      <c r="AA362" s="87"/>
      <c r="AB362" s="87"/>
      <c r="AC362" s="87"/>
      <c r="AD362" s="87"/>
      <c r="AE362" s="87">
        <v>0</v>
      </c>
      <c r="AF362" s="87"/>
      <c r="AG362" s="87"/>
      <c r="AH362" s="87"/>
      <c r="AI362" s="87"/>
      <c r="AJ362" s="87">
        <f t="shared" si="48"/>
        <v>65083466</v>
      </c>
      <c r="AK362" s="87"/>
      <c r="AL362" s="87"/>
      <c r="AM362" s="87"/>
      <c r="AN362" s="87"/>
      <c r="AO362" s="87">
        <f>AO348+AO349+AO350+AO351+AO352+AO353+AO354+AO355+AO356+AO357+AO358+AO359+AO360+AO361</f>
        <v>66836891</v>
      </c>
      <c r="AP362" s="87"/>
      <c r="AQ362" s="87"/>
      <c r="AR362" s="87"/>
      <c r="AS362" s="87"/>
      <c r="AT362" s="87">
        <f t="shared" si="49"/>
        <v>0</v>
      </c>
      <c r="AU362" s="87"/>
      <c r="AV362" s="87"/>
      <c r="AW362" s="87"/>
      <c r="AX362" s="87">
        <v>0</v>
      </c>
      <c r="AY362" s="87"/>
      <c r="AZ362" s="87"/>
      <c r="BA362" s="87"/>
      <c r="BB362" s="87"/>
      <c r="BC362" s="87">
        <v>0</v>
      </c>
      <c r="BD362" s="87"/>
      <c r="BE362" s="87"/>
      <c r="BF362" s="87"/>
      <c r="BG362" s="87"/>
      <c r="BH362" s="87">
        <f t="shared" si="50"/>
        <v>66836891</v>
      </c>
      <c r="BI362" s="87"/>
      <c r="BJ362" s="87"/>
      <c r="BK362" s="87"/>
      <c r="BL362" s="87"/>
    </row>
    <row r="364" spans="1:64" ht="14.25" customHeight="1" x14ac:dyDescent="0.25">
      <c r="A364" s="102" t="s">
        <v>329</v>
      </c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</row>
    <row r="365" spans="1:64" ht="15" customHeight="1" x14ac:dyDescent="0.25">
      <c r="A365" s="165" t="s">
        <v>211</v>
      </c>
      <c r="B365" s="165"/>
      <c r="C365" s="165"/>
      <c r="D365" s="165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  <c r="BI365" s="165"/>
      <c r="BJ365" s="165"/>
      <c r="BK365" s="165"/>
      <c r="BL365" s="165"/>
    </row>
    <row r="366" spans="1:64" s="28" customFormat="1" ht="43" customHeight="1" x14ac:dyDescent="0.25">
      <c r="A366" s="95" t="s">
        <v>133</v>
      </c>
      <c r="B366" s="95"/>
      <c r="C366" s="95"/>
      <c r="D366" s="95"/>
      <c r="E366" s="95"/>
      <c r="F366" s="95"/>
      <c r="G366" s="58" t="s">
        <v>19</v>
      </c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 t="s">
        <v>15</v>
      </c>
      <c r="U366" s="58"/>
      <c r="V366" s="58"/>
      <c r="W366" s="58"/>
      <c r="X366" s="58"/>
      <c r="Y366" s="58"/>
      <c r="Z366" s="58" t="s">
        <v>14</v>
      </c>
      <c r="AA366" s="58"/>
      <c r="AB366" s="58"/>
      <c r="AC366" s="58"/>
      <c r="AD366" s="58"/>
      <c r="AE366" s="58" t="s">
        <v>212</v>
      </c>
      <c r="AF366" s="58"/>
      <c r="AG366" s="58"/>
      <c r="AH366" s="58"/>
      <c r="AI366" s="58"/>
      <c r="AJ366" s="58"/>
      <c r="AK366" s="58" t="s">
        <v>330</v>
      </c>
      <c r="AL366" s="58"/>
      <c r="AM366" s="58"/>
      <c r="AN366" s="58"/>
      <c r="AO366" s="58"/>
      <c r="AP366" s="58"/>
      <c r="AQ366" s="58" t="s">
        <v>331</v>
      </c>
      <c r="AR366" s="58"/>
      <c r="AS366" s="58"/>
      <c r="AT366" s="58"/>
      <c r="AU366" s="58"/>
      <c r="AV366" s="58"/>
      <c r="AW366" s="58" t="s">
        <v>18</v>
      </c>
      <c r="AX366" s="58"/>
      <c r="AY366" s="58"/>
      <c r="AZ366" s="58"/>
      <c r="BA366" s="58"/>
      <c r="BB366" s="58"/>
      <c r="BC366" s="58"/>
      <c r="BD366" s="58"/>
      <c r="BE366" s="58" t="s">
        <v>154</v>
      </c>
      <c r="BF366" s="58"/>
      <c r="BG366" s="58"/>
      <c r="BH366" s="58"/>
      <c r="BI366" s="58"/>
      <c r="BJ366" s="58"/>
      <c r="BK366" s="58"/>
      <c r="BL366" s="58"/>
    </row>
    <row r="367" spans="1:64" s="28" customFormat="1" ht="4.5" customHeight="1" x14ac:dyDescent="0.25">
      <c r="A367" s="95"/>
      <c r="B367" s="95"/>
      <c r="C367" s="95"/>
      <c r="D367" s="95"/>
      <c r="E367" s="95"/>
      <c r="F367" s="95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</row>
    <row r="368" spans="1:64" s="27" customFormat="1" ht="15" customHeight="1" x14ac:dyDescent="0.25">
      <c r="A368" s="94">
        <v>1</v>
      </c>
      <c r="B368" s="94"/>
      <c r="C368" s="94"/>
      <c r="D368" s="94"/>
      <c r="E368" s="94"/>
      <c r="F368" s="94"/>
      <c r="G368" s="94">
        <v>2</v>
      </c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>
        <v>3</v>
      </c>
      <c r="U368" s="94"/>
      <c r="V368" s="94"/>
      <c r="W368" s="94"/>
      <c r="X368" s="94"/>
      <c r="Y368" s="94"/>
      <c r="Z368" s="94">
        <v>4</v>
      </c>
      <c r="AA368" s="94"/>
      <c r="AB368" s="94"/>
      <c r="AC368" s="94"/>
      <c r="AD368" s="94"/>
      <c r="AE368" s="94">
        <v>5</v>
      </c>
      <c r="AF368" s="94"/>
      <c r="AG368" s="94"/>
      <c r="AH368" s="94"/>
      <c r="AI368" s="94"/>
      <c r="AJ368" s="94"/>
      <c r="AK368" s="94">
        <v>6</v>
      </c>
      <c r="AL368" s="94"/>
      <c r="AM368" s="94"/>
      <c r="AN368" s="94"/>
      <c r="AO368" s="94"/>
      <c r="AP368" s="94"/>
      <c r="AQ368" s="94">
        <v>7</v>
      </c>
      <c r="AR368" s="94"/>
      <c r="AS368" s="94"/>
      <c r="AT368" s="94"/>
      <c r="AU368" s="94"/>
      <c r="AV368" s="94"/>
      <c r="AW368" s="94">
        <v>8</v>
      </c>
      <c r="AX368" s="94"/>
      <c r="AY368" s="94"/>
      <c r="AZ368" s="94"/>
      <c r="BA368" s="94"/>
      <c r="BB368" s="94"/>
      <c r="BC368" s="94"/>
      <c r="BD368" s="94"/>
      <c r="BE368" s="94">
        <v>9</v>
      </c>
      <c r="BF368" s="94"/>
      <c r="BG368" s="94"/>
      <c r="BH368" s="94"/>
      <c r="BI368" s="94"/>
      <c r="BJ368" s="94"/>
      <c r="BK368" s="94"/>
      <c r="BL368" s="94"/>
    </row>
    <row r="369" spans="1:79" s="26" customFormat="1" ht="18.75" hidden="1" customHeight="1" x14ac:dyDescent="0.3">
      <c r="A369" s="82" t="s">
        <v>62</v>
      </c>
      <c r="B369" s="82"/>
      <c r="C369" s="82"/>
      <c r="D369" s="82"/>
      <c r="E369" s="82"/>
      <c r="F369" s="82"/>
      <c r="G369" s="89" t="s">
        <v>55</v>
      </c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8" t="s">
        <v>78</v>
      </c>
      <c r="U369" s="88"/>
      <c r="V369" s="88"/>
      <c r="W369" s="88"/>
      <c r="X369" s="88"/>
      <c r="Y369" s="88"/>
      <c r="Z369" s="88" t="s">
        <v>79</v>
      </c>
      <c r="AA369" s="88"/>
      <c r="AB369" s="88"/>
      <c r="AC369" s="88"/>
      <c r="AD369" s="88"/>
      <c r="AE369" s="88" t="s">
        <v>80</v>
      </c>
      <c r="AF369" s="88"/>
      <c r="AG369" s="88"/>
      <c r="AH369" s="88"/>
      <c r="AI369" s="88"/>
      <c r="AJ369" s="88"/>
      <c r="AK369" s="88" t="s">
        <v>81</v>
      </c>
      <c r="AL369" s="88"/>
      <c r="AM369" s="88"/>
      <c r="AN369" s="88"/>
      <c r="AO369" s="88"/>
      <c r="AP369" s="88"/>
      <c r="AQ369" s="88" t="s">
        <v>82</v>
      </c>
      <c r="AR369" s="88"/>
      <c r="AS369" s="88"/>
      <c r="AT369" s="88"/>
      <c r="AU369" s="88"/>
      <c r="AV369" s="88"/>
      <c r="AW369" s="89" t="s">
        <v>85</v>
      </c>
      <c r="AX369" s="89"/>
      <c r="AY369" s="89"/>
      <c r="AZ369" s="89"/>
      <c r="BA369" s="89"/>
      <c r="BB369" s="89"/>
      <c r="BC369" s="89"/>
      <c r="BD369" s="89"/>
      <c r="BE369" s="89" t="s">
        <v>86</v>
      </c>
      <c r="BF369" s="89"/>
      <c r="BG369" s="89"/>
      <c r="BH369" s="89"/>
      <c r="BI369" s="89"/>
      <c r="BJ369" s="89"/>
      <c r="BK369" s="89"/>
      <c r="BL369" s="89"/>
      <c r="CA369" s="26" t="s">
        <v>52</v>
      </c>
    </row>
    <row r="370" spans="1:79" s="33" customFormat="1" ht="12.75" customHeight="1" x14ac:dyDescent="0.25">
      <c r="A370" s="82">
        <v>2111</v>
      </c>
      <c r="B370" s="82"/>
      <c r="C370" s="82"/>
      <c r="D370" s="82"/>
      <c r="E370" s="82"/>
      <c r="F370" s="82"/>
      <c r="G370" s="67" t="s">
        <v>177</v>
      </c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9"/>
      <c r="T370" s="73">
        <v>41680951</v>
      </c>
      <c r="U370" s="73"/>
      <c r="V370" s="73"/>
      <c r="W370" s="73"/>
      <c r="X370" s="73"/>
      <c r="Y370" s="73"/>
      <c r="Z370" s="73">
        <f>Z325</f>
        <v>41655799</v>
      </c>
      <c r="AA370" s="73"/>
      <c r="AB370" s="73"/>
      <c r="AC370" s="73"/>
      <c r="AD370" s="73"/>
      <c r="AE370" s="73">
        <v>0</v>
      </c>
      <c r="AF370" s="73"/>
      <c r="AG370" s="73"/>
      <c r="AH370" s="73"/>
      <c r="AI370" s="73"/>
      <c r="AJ370" s="73"/>
      <c r="AK370" s="73">
        <v>0</v>
      </c>
      <c r="AL370" s="73"/>
      <c r="AM370" s="73"/>
      <c r="AN370" s="73"/>
      <c r="AO370" s="73"/>
      <c r="AP370" s="73"/>
      <c r="AQ370" s="73">
        <v>0</v>
      </c>
      <c r="AR370" s="73"/>
      <c r="AS370" s="73"/>
      <c r="AT370" s="73"/>
      <c r="AU370" s="73"/>
      <c r="AV370" s="73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CA370" s="33" t="s">
        <v>53</v>
      </c>
    </row>
    <row r="371" spans="1:79" s="33" customFormat="1" ht="12.75" customHeight="1" x14ac:dyDescent="0.25">
      <c r="A371" s="82">
        <v>2120</v>
      </c>
      <c r="B371" s="82"/>
      <c r="C371" s="82"/>
      <c r="D371" s="82"/>
      <c r="E371" s="82"/>
      <c r="F371" s="82"/>
      <c r="G371" s="67" t="s">
        <v>178</v>
      </c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9"/>
      <c r="T371" s="73">
        <v>8891960</v>
      </c>
      <c r="U371" s="73"/>
      <c r="V371" s="73"/>
      <c r="W371" s="73"/>
      <c r="X371" s="73"/>
      <c r="Y371" s="73"/>
      <c r="Z371" s="73">
        <f t="shared" ref="Z371:Z383" si="51">Z326</f>
        <v>8747607</v>
      </c>
      <c r="AA371" s="73"/>
      <c r="AB371" s="73"/>
      <c r="AC371" s="73"/>
      <c r="AD371" s="73"/>
      <c r="AE371" s="73">
        <v>0</v>
      </c>
      <c r="AF371" s="73"/>
      <c r="AG371" s="73"/>
      <c r="AH371" s="73"/>
      <c r="AI371" s="73"/>
      <c r="AJ371" s="73"/>
      <c r="AK371" s="73">
        <v>0</v>
      </c>
      <c r="AL371" s="73"/>
      <c r="AM371" s="73"/>
      <c r="AN371" s="73"/>
      <c r="AO371" s="73"/>
      <c r="AP371" s="73"/>
      <c r="AQ371" s="73">
        <v>0</v>
      </c>
      <c r="AR371" s="73"/>
      <c r="AS371" s="73"/>
      <c r="AT371" s="73"/>
      <c r="AU371" s="73"/>
      <c r="AV371" s="73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</row>
    <row r="372" spans="1:79" s="33" customFormat="1" ht="25" customHeight="1" x14ac:dyDescent="0.25">
      <c r="A372" s="82">
        <v>2210</v>
      </c>
      <c r="B372" s="82"/>
      <c r="C372" s="82"/>
      <c r="D372" s="82"/>
      <c r="E372" s="82"/>
      <c r="F372" s="82"/>
      <c r="G372" s="67" t="s">
        <v>179</v>
      </c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9"/>
      <c r="T372" s="73">
        <v>2403286</v>
      </c>
      <c r="U372" s="73"/>
      <c r="V372" s="73"/>
      <c r="W372" s="73"/>
      <c r="X372" s="73"/>
      <c r="Y372" s="73"/>
      <c r="Z372" s="73">
        <f t="shared" si="51"/>
        <v>2402372</v>
      </c>
      <c r="AA372" s="73"/>
      <c r="AB372" s="73"/>
      <c r="AC372" s="73"/>
      <c r="AD372" s="73"/>
      <c r="AE372" s="73">
        <v>0</v>
      </c>
      <c r="AF372" s="73"/>
      <c r="AG372" s="73"/>
      <c r="AH372" s="73"/>
      <c r="AI372" s="73"/>
      <c r="AJ372" s="73"/>
      <c r="AK372" s="73">
        <v>0</v>
      </c>
      <c r="AL372" s="73"/>
      <c r="AM372" s="73"/>
      <c r="AN372" s="73"/>
      <c r="AO372" s="73"/>
      <c r="AP372" s="73"/>
      <c r="AQ372" s="73">
        <v>0</v>
      </c>
      <c r="AR372" s="73"/>
      <c r="AS372" s="73"/>
      <c r="AT372" s="73"/>
      <c r="AU372" s="73"/>
      <c r="AV372" s="73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</row>
    <row r="373" spans="1:79" s="33" customFormat="1" ht="25" customHeight="1" x14ac:dyDescent="0.25">
      <c r="A373" s="82">
        <v>2220</v>
      </c>
      <c r="B373" s="82"/>
      <c r="C373" s="82"/>
      <c r="D373" s="82"/>
      <c r="E373" s="82"/>
      <c r="F373" s="82"/>
      <c r="G373" s="67" t="s">
        <v>222</v>
      </c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9"/>
      <c r="T373" s="73">
        <v>29140</v>
      </c>
      <c r="U373" s="73"/>
      <c r="V373" s="73"/>
      <c r="W373" s="73"/>
      <c r="X373" s="73"/>
      <c r="Y373" s="73"/>
      <c r="Z373" s="73">
        <f t="shared" si="51"/>
        <v>29130</v>
      </c>
      <c r="AA373" s="73"/>
      <c r="AB373" s="73"/>
      <c r="AC373" s="73"/>
      <c r="AD373" s="73"/>
      <c r="AE373" s="73">
        <v>0</v>
      </c>
      <c r="AF373" s="73"/>
      <c r="AG373" s="73"/>
      <c r="AH373" s="73"/>
      <c r="AI373" s="73"/>
      <c r="AJ373" s="73"/>
      <c r="AK373" s="73">
        <v>0</v>
      </c>
      <c r="AL373" s="73"/>
      <c r="AM373" s="73"/>
      <c r="AN373" s="73"/>
      <c r="AO373" s="73"/>
      <c r="AP373" s="73"/>
      <c r="AQ373" s="73">
        <v>0</v>
      </c>
      <c r="AR373" s="73"/>
      <c r="AS373" s="73"/>
      <c r="AT373" s="73"/>
      <c r="AU373" s="73"/>
      <c r="AV373" s="73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</row>
    <row r="374" spans="1:79" s="33" customFormat="1" ht="12.75" customHeight="1" x14ac:dyDescent="0.25">
      <c r="A374" s="82">
        <v>2240</v>
      </c>
      <c r="B374" s="82"/>
      <c r="C374" s="82"/>
      <c r="D374" s="82"/>
      <c r="E374" s="82"/>
      <c r="F374" s="82"/>
      <c r="G374" s="67" t="s">
        <v>180</v>
      </c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9"/>
      <c r="T374" s="73">
        <v>5021200.97</v>
      </c>
      <c r="U374" s="73"/>
      <c r="V374" s="73"/>
      <c r="W374" s="73"/>
      <c r="X374" s="73"/>
      <c r="Y374" s="73"/>
      <c r="Z374" s="73">
        <f t="shared" si="51"/>
        <v>4763856</v>
      </c>
      <c r="AA374" s="73"/>
      <c r="AB374" s="73"/>
      <c r="AC374" s="73"/>
      <c r="AD374" s="73"/>
      <c r="AE374" s="73">
        <v>0</v>
      </c>
      <c r="AF374" s="73"/>
      <c r="AG374" s="73"/>
      <c r="AH374" s="73"/>
      <c r="AI374" s="73"/>
      <c r="AJ374" s="73"/>
      <c r="AK374" s="73">
        <v>0</v>
      </c>
      <c r="AL374" s="73"/>
      <c r="AM374" s="73"/>
      <c r="AN374" s="73"/>
      <c r="AO374" s="73"/>
      <c r="AP374" s="73"/>
      <c r="AQ374" s="73">
        <v>0</v>
      </c>
      <c r="AR374" s="73"/>
      <c r="AS374" s="73"/>
      <c r="AT374" s="73"/>
      <c r="AU374" s="73"/>
      <c r="AV374" s="73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</row>
    <row r="375" spans="1:79" s="33" customFormat="1" ht="12.75" customHeight="1" x14ac:dyDescent="0.25">
      <c r="A375" s="82">
        <v>2250</v>
      </c>
      <c r="B375" s="82"/>
      <c r="C375" s="82"/>
      <c r="D375" s="82"/>
      <c r="E375" s="82"/>
      <c r="F375" s="82"/>
      <c r="G375" s="67" t="s">
        <v>224</v>
      </c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9"/>
      <c r="T375" s="73">
        <v>344870</v>
      </c>
      <c r="U375" s="73"/>
      <c r="V375" s="73"/>
      <c r="W375" s="73"/>
      <c r="X375" s="73"/>
      <c r="Y375" s="73"/>
      <c r="Z375" s="73">
        <f t="shared" si="51"/>
        <v>307090</v>
      </c>
      <c r="AA375" s="73"/>
      <c r="AB375" s="73"/>
      <c r="AC375" s="73"/>
      <c r="AD375" s="73"/>
      <c r="AE375" s="73">
        <v>0</v>
      </c>
      <c r="AF375" s="73"/>
      <c r="AG375" s="73"/>
      <c r="AH375" s="73"/>
      <c r="AI375" s="73"/>
      <c r="AJ375" s="73"/>
      <c r="AK375" s="73">
        <v>0</v>
      </c>
      <c r="AL375" s="73"/>
      <c r="AM375" s="73"/>
      <c r="AN375" s="73"/>
      <c r="AO375" s="73"/>
      <c r="AP375" s="73"/>
      <c r="AQ375" s="73">
        <v>0</v>
      </c>
      <c r="AR375" s="73"/>
      <c r="AS375" s="73"/>
      <c r="AT375" s="73"/>
      <c r="AU375" s="73"/>
      <c r="AV375" s="73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</row>
    <row r="376" spans="1:79" s="33" customFormat="1" ht="12.75" customHeight="1" x14ac:dyDescent="0.25">
      <c r="A376" s="82">
        <v>2271</v>
      </c>
      <c r="B376" s="82"/>
      <c r="C376" s="82"/>
      <c r="D376" s="82"/>
      <c r="E376" s="82"/>
      <c r="F376" s="82"/>
      <c r="G376" s="67" t="s">
        <v>181</v>
      </c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9"/>
      <c r="T376" s="73">
        <v>1266235</v>
      </c>
      <c r="U376" s="73"/>
      <c r="V376" s="73"/>
      <c r="W376" s="73"/>
      <c r="X376" s="73"/>
      <c r="Y376" s="73"/>
      <c r="Z376" s="73">
        <f t="shared" si="51"/>
        <v>1197751</v>
      </c>
      <c r="AA376" s="73"/>
      <c r="AB376" s="73"/>
      <c r="AC376" s="73"/>
      <c r="AD376" s="73"/>
      <c r="AE376" s="73">
        <v>0</v>
      </c>
      <c r="AF376" s="73"/>
      <c r="AG376" s="73"/>
      <c r="AH376" s="73"/>
      <c r="AI376" s="73"/>
      <c r="AJ376" s="73"/>
      <c r="AK376" s="73">
        <v>0</v>
      </c>
      <c r="AL376" s="73"/>
      <c r="AM376" s="73"/>
      <c r="AN376" s="73"/>
      <c r="AO376" s="73"/>
      <c r="AP376" s="73"/>
      <c r="AQ376" s="73">
        <v>0</v>
      </c>
      <c r="AR376" s="73"/>
      <c r="AS376" s="73"/>
      <c r="AT376" s="73"/>
      <c r="AU376" s="73"/>
      <c r="AV376" s="73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</row>
    <row r="377" spans="1:79" s="33" customFormat="1" ht="25" customHeight="1" x14ac:dyDescent="0.25">
      <c r="A377" s="82">
        <v>2272</v>
      </c>
      <c r="B377" s="82"/>
      <c r="C377" s="82"/>
      <c r="D377" s="82"/>
      <c r="E377" s="82"/>
      <c r="F377" s="82"/>
      <c r="G377" s="67" t="s">
        <v>182</v>
      </c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9"/>
      <c r="T377" s="73">
        <v>145198</v>
      </c>
      <c r="U377" s="73"/>
      <c r="V377" s="73"/>
      <c r="W377" s="73"/>
      <c r="X377" s="73"/>
      <c r="Y377" s="73"/>
      <c r="Z377" s="73">
        <f t="shared" si="51"/>
        <v>115876</v>
      </c>
      <c r="AA377" s="73"/>
      <c r="AB377" s="73"/>
      <c r="AC377" s="73"/>
      <c r="AD377" s="73"/>
      <c r="AE377" s="73">
        <v>0</v>
      </c>
      <c r="AF377" s="73"/>
      <c r="AG377" s="73"/>
      <c r="AH377" s="73"/>
      <c r="AI377" s="73"/>
      <c r="AJ377" s="73"/>
      <c r="AK377" s="73">
        <v>0</v>
      </c>
      <c r="AL377" s="73"/>
      <c r="AM377" s="73"/>
      <c r="AN377" s="73"/>
      <c r="AO377" s="73"/>
      <c r="AP377" s="73"/>
      <c r="AQ377" s="73">
        <v>0</v>
      </c>
      <c r="AR377" s="73"/>
      <c r="AS377" s="73"/>
      <c r="AT377" s="73"/>
      <c r="AU377" s="73"/>
      <c r="AV377" s="73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</row>
    <row r="378" spans="1:79" s="33" customFormat="1" ht="12.75" customHeight="1" x14ac:dyDescent="0.25">
      <c r="A378" s="82">
        <v>2273</v>
      </c>
      <c r="B378" s="82"/>
      <c r="C378" s="82"/>
      <c r="D378" s="82"/>
      <c r="E378" s="82"/>
      <c r="F378" s="82"/>
      <c r="G378" s="67" t="s">
        <v>183</v>
      </c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9"/>
      <c r="T378" s="73">
        <v>1252550</v>
      </c>
      <c r="U378" s="73"/>
      <c r="V378" s="73"/>
      <c r="W378" s="73"/>
      <c r="X378" s="73"/>
      <c r="Y378" s="73"/>
      <c r="Z378" s="73">
        <f t="shared" si="51"/>
        <v>991402</v>
      </c>
      <c r="AA378" s="73"/>
      <c r="AB378" s="73"/>
      <c r="AC378" s="73"/>
      <c r="AD378" s="73"/>
      <c r="AE378" s="73">
        <v>0</v>
      </c>
      <c r="AF378" s="73"/>
      <c r="AG378" s="73"/>
      <c r="AH378" s="73"/>
      <c r="AI378" s="73"/>
      <c r="AJ378" s="73"/>
      <c r="AK378" s="73">
        <v>0</v>
      </c>
      <c r="AL378" s="73"/>
      <c r="AM378" s="73"/>
      <c r="AN378" s="73"/>
      <c r="AO378" s="73"/>
      <c r="AP378" s="73"/>
      <c r="AQ378" s="73">
        <v>0</v>
      </c>
      <c r="AR378" s="73"/>
      <c r="AS378" s="73"/>
      <c r="AT378" s="73"/>
      <c r="AU378" s="73"/>
      <c r="AV378" s="73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</row>
    <row r="379" spans="1:79" s="33" customFormat="1" ht="12.75" customHeight="1" x14ac:dyDescent="0.25">
      <c r="A379" s="82">
        <v>2274</v>
      </c>
      <c r="B379" s="82"/>
      <c r="C379" s="82"/>
      <c r="D379" s="82"/>
      <c r="E379" s="82"/>
      <c r="F379" s="82"/>
      <c r="G379" s="67" t="s">
        <v>225</v>
      </c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9"/>
      <c r="T379" s="73">
        <v>550400</v>
      </c>
      <c r="U379" s="73"/>
      <c r="V379" s="73"/>
      <c r="W379" s="73"/>
      <c r="X379" s="73"/>
      <c r="Y379" s="73"/>
      <c r="Z379" s="73">
        <f t="shared" si="51"/>
        <v>445620</v>
      </c>
      <c r="AA379" s="73"/>
      <c r="AB379" s="73"/>
      <c r="AC379" s="73"/>
      <c r="AD379" s="73"/>
      <c r="AE379" s="73">
        <v>0</v>
      </c>
      <c r="AF379" s="73"/>
      <c r="AG379" s="73"/>
      <c r="AH379" s="73"/>
      <c r="AI379" s="73"/>
      <c r="AJ379" s="73"/>
      <c r="AK379" s="73">
        <v>0</v>
      </c>
      <c r="AL379" s="73"/>
      <c r="AM379" s="73"/>
      <c r="AN379" s="73"/>
      <c r="AO379" s="73"/>
      <c r="AP379" s="73"/>
      <c r="AQ379" s="73">
        <v>0</v>
      </c>
      <c r="AR379" s="73"/>
      <c r="AS379" s="73"/>
      <c r="AT379" s="73"/>
      <c r="AU379" s="73"/>
      <c r="AV379" s="73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</row>
    <row r="380" spans="1:79" s="33" customFormat="1" ht="25" customHeight="1" x14ac:dyDescent="0.25">
      <c r="A380" s="82">
        <v>2275</v>
      </c>
      <c r="B380" s="82"/>
      <c r="C380" s="82"/>
      <c r="D380" s="82"/>
      <c r="E380" s="82"/>
      <c r="F380" s="82"/>
      <c r="G380" s="67" t="s">
        <v>184</v>
      </c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9"/>
      <c r="T380" s="73">
        <v>16354</v>
      </c>
      <c r="U380" s="73"/>
      <c r="V380" s="73"/>
      <c r="W380" s="73"/>
      <c r="X380" s="73"/>
      <c r="Y380" s="73"/>
      <c r="Z380" s="73">
        <f t="shared" si="51"/>
        <v>14761</v>
      </c>
      <c r="AA380" s="73"/>
      <c r="AB380" s="73"/>
      <c r="AC380" s="73"/>
      <c r="AD380" s="73"/>
      <c r="AE380" s="73">
        <v>0</v>
      </c>
      <c r="AF380" s="73"/>
      <c r="AG380" s="73"/>
      <c r="AH380" s="73"/>
      <c r="AI380" s="73"/>
      <c r="AJ380" s="73"/>
      <c r="AK380" s="73">
        <v>0</v>
      </c>
      <c r="AL380" s="73"/>
      <c r="AM380" s="73"/>
      <c r="AN380" s="73"/>
      <c r="AO380" s="73"/>
      <c r="AP380" s="73"/>
      <c r="AQ380" s="73">
        <v>0</v>
      </c>
      <c r="AR380" s="73"/>
      <c r="AS380" s="73"/>
      <c r="AT380" s="73"/>
      <c r="AU380" s="73"/>
      <c r="AV380" s="73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</row>
    <row r="381" spans="1:79" s="33" customFormat="1" ht="37.5" customHeight="1" x14ac:dyDescent="0.25">
      <c r="A381" s="82">
        <v>2282</v>
      </c>
      <c r="B381" s="82"/>
      <c r="C381" s="82"/>
      <c r="D381" s="82"/>
      <c r="E381" s="82"/>
      <c r="F381" s="82"/>
      <c r="G381" s="67" t="s">
        <v>185</v>
      </c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9"/>
      <c r="T381" s="73">
        <v>14200</v>
      </c>
      <c r="U381" s="73"/>
      <c r="V381" s="73"/>
      <c r="W381" s="73"/>
      <c r="X381" s="73"/>
      <c r="Y381" s="73"/>
      <c r="Z381" s="73">
        <f t="shared" si="51"/>
        <v>9804</v>
      </c>
      <c r="AA381" s="73"/>
      <c r="AB381" s="73"/>
      <c r="AC381" s="73"/>
      <c r="AD381" s="73"/>
      <c r="AE381" s="73">
        <v>0</v>
      </c>
      <c r="AF381" s="73"/>
      <c r="AG381" s="73"/>
      <c r="AH381" s="73"/>
      <c r="AI381" s="73"/>
      <c r="AJ381" s="73"/>
      <c r="AK381" s="73">
        <v>0</v>
      </c>
      <c r="AL381" s="73"/>
      <c r="AM381" s="73"/>
      <c r="AN381" s="73"/>
      <c r="AO381" s="73"/>
      <c r="AP381" s="73"/>
      <c r="AQ381" s="73">
        <v>0</v>
      </c>
      <c r="AR381" s="73"/>
      <c r="AS381" s="73"/>
      <c r="AT381" s="73"/>
      <c r="AU381" s="73"/>
      <c r="AV381" s="73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</row>
    <row r="382" spans="1:79" s="33" customFormat="1" ht="12.75" customHeight="1" x14ac:dyDescent="0.25">
      <c r="A382" s="82">
        <v>2730</v>
      </c>
      <c r="B382" s="82"/>
      <c r="C382" s="82"/>
      <c r="D382" s="82"/>
      <c r="E382" s="82"/>
      <c r="F382" s="82"/>
      <c r="G382" s="67" t="s">
        <v>217</v>
      </c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9"/>
      <c r="T382" s="73">
        <v>3900</v>
      </c>
      <c r="U382" s="73"/>
      <c r="V382" s="73"/>
      <c r="W382" s="73"/>
      <c r="X382" s="73"/>
      <c r="Y382" s="73"/>
      <c r="Z382" s="73">
        <f t="shared" si="51"/>
        <v>3000</v>
      </c>
      <c r="AA382" s="73"/>
      <c r="AB382" s="73"/>
      <c r="AC382" s="73"/>
      <c r="AD382" s="73"/>
      <c r="AE382" s="73">
        <v>0</v>
      </c>
      <c r="AF382" s="73"/>
      <c r="AG382" s="73"/>
      <c r="AH382" s="73"/>
      <c r="AI382" s="73"/>
      <c r="AJ382" s="73"/>
      <c r="AK382" s="73">
        <v>0</v>
      </c>
      <c r="AL382" s="73"/>
      <c r="AM382" s="73"/>
      <c r="AN382" s="73"/>
      <c r="AO382" s="73"/>
      <c r="AP382" s="73"/>
      <c r="AQ382" s="73">
        <v>0</v>
      </c>
      <c r="AR382" s="73"/>
      <c r="AS382" s="73"/>
      <c r="AT382" s="73"/>
      <c r="AU382" s="73"/>
      <c r="AV382" s="73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</row>
    <row r="383" spans="1:79" s="33" customFormat="1" ht="12.75" customHeight="1" x14ac:dyDescent="0.25">
      <c r="A383" s="82">
        <v>2800</v>
      </c>
      <c r="B383" s="82"/>
      <c r="C383" s="82"/>
      <c r="D383" s="82"/>
      <c r="E383" s="82"/>
      <c r="F383" s="82"/>
      <c r="G383" s="67" t="s">
        <v>186</v>
      </c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9"/>
      <c r="T383" s="73">
        <v>66360.03</v>
      </c>
      <c r="U383" s="73"/>
      <c r="V383" s="73"/>
      <c r="W383" s="73"/>
      <c r="X383" s="73"/>
      <c r="Y383" s="73"/>
      <c r="Z383" s="73">
        <f t="shared" si="51"/>
        <v>64818</v>
      </c>
      <c r="AA383" s="73"/>
      <c r="AB383" s="73"/>
      <c r="AC383" s="73"/>
      <c r="AD383" s="73"/>
      <c r="AE383" s="73">
        <v>0</v>
      </c>
      <c r="AF383" s="73"/>
      <c r="AG383" s="73"/>
      <c r="AH383" s="73"/>
      <c r="AI383" s="73"/>
      <c r="AJ383" s="73"/>
      <c r="AK383" s="73">
        <v>0</v>
      </c>
      <c r="AL383" s="73"/>
      <c r="AM383" s="73"/>
      <c r="AN383" s="73"/>
      <c r="AO383" s="73"/>
      <c r="AP383" s="73"/>
      <c r="AQ383" s="73">
        <v>0</v>
      </c>
      <c r="AR383" s="73"/>
      <c r="AS383" s="73"/>
      <c r="AT383" s="73"/>
      <c r="AU383" s="73"/>
      <c r="AV383" s="73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</row>
    <row r="384" spans="1:79" s="30" customFormat="1" ht="15" customHeight="1" x14ac:dyDescent="0.25">
      <c r="A384" s="83"/>
      <c r="B384" s="83"/>
      <c r="C384" s="83"/>
      <c r="D384" s="83"/>
      <c r="E384" s="83"/>
      <c r="F384" s="83"/>
      <c r="G384" s="84" t="s">
        <v>145</v>
      </c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6"/>
      <c r="T384" s="87">
        <v>61686605</v>
      </c>
      <c r="U384" s="87"/>
      <c r="V384" s="87"/>
      <c r="W384" s="87"/>
      <c r="X384" s="87"/>
      <c r="Y384" s="87"/>
      <c r="Z384" s="87">
        <f>Z339</f>
        <v>60748887</v>
      </c>
      <c r="AA384" s="87"/>
      <c r="AB384" s="87"/>
      <c r="AC384" s="87"/>
      <c r="AD384" s="87"/>
      <c r="AE384" s="87">
        <v>0</v>
      </c>
      <c r="AF384" s="87"/>
      <c r="AG384" s="87"/>
      <c r="AH384" s="87"/>
      <c r="AI384" s="87"/>
      <c r="AJ384" s="87"/>
      <c r="AK384" s="87">
        <v>0</v>
      </c>
      <c r="AL384" s="87"/>
      <c r="AM384" s="87"/>
      <c r="AN384" s="87"/>
      <c r="AO384" s="87"/>
      <c r="AP384" s="87"/>
      <c r="AQ384" s="87">
        <v>0</v>
      </c>
      <c r="AR384" s="87"/>
      <c r="AS384" s="87"/>
      <c r="AT384" s="87"/>
      <c r="AU384" s="87"/>
      <c r="AV384" s="87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</row>
    <row r="386" spans="1:64" ht="14.25" customHeight="1" x14ac:dyDescent="0.25">
      <c r="A386" s="102" t="s">
        <v>332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</row>
    <row r="387" spans="1:64" ht="8" customHeight="1" x14ac:dyDescent="0.25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</row>
    <row r="388" spans="1:64" ht="15" hidden="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</row>
    <row r="389" spans="1:64" hidden="1" x14ac:dyDescent="0.25"/>
    <row r="390" spans="1:64" ht="14" x14ac:dyDescent="0.25">
      <c r="A390" s="102" t="s">
        <v>333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</row>
    <row r="391" spans="1:64" ht="14" x14ac:dyDescent="0.25">
      <c r="A391" s="102" t="s">
        <v>334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</row>
    <row r="392" spans="1:64" ht="15" customHeight="1" x14ac:dyDescent="0.25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</row>
    <row r="393" spans="1:64" ht="15" hidden="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</row>
    <row r="394" spans="1:64" hidden="1" x14ac:dyDescent="0.25"/>
    <row r="396" spans="1:64" ht="19" customHeight="1" x14ac:dyDescent="0.25">
      <c r="A396" s="156" t="s">
        <v>207</v>
      </c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22"/>
      <c r="AC396" s="22"/>
      <c r="AD396" s="22"/>
      <c r="AE396" s="22"/>
      <c r="AF396" s="22"/>
      <c r="AG396" s="22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22"/>
      <c r="AR396" s="22"/>
      <c r="AS396" s="22"/>
      <c r="AT396" s="22"/>
      <c r="AU396" s="164" t="s">
        <v>263</v>
      </c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</row>
    <row r="397" spans="1:64" ht="12.7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23"/>
      <c r="AC397" s="23"/>
      <c r="AD397" s="23"/>
      <c r="AE397" s="23"/>
      <c r="AF397" s="23"/>
      <c r="AG397" s="23"/>
      <c r="AH397" s="161" t="s">
        <v>1</v>
      </c>
      <c r="AI397" s="161"/>
      <c r="AJ397" s="161"/>
      <c r="AK397" s="161"/>
      <c r="AL397" s="161"/>
      <c r="AM397" s="161"/>
      <c r="AN397" s="161"/>
      <c r="AO397" s="161"/>
      <c r="AP397" s="161"/>
      <c r="AQ397" s="23"/>
      <c r="AR397" s="23"/>
      <c r="AS397" s="23"/>
      <c r="AT397" s="23"/>
      <c r="AU397" s="161" t="s">
        <v>158</v>
      </c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</row>
    <row r="398" spans="1:64" ht="14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23"/>
      <c r="AC398" s="23"/>
      <c r="AD398" s="23"/>
      <c r="AE398" s="23"/>
      <c r="AF398" s="23"/>
      <c r="AG398" s="23"/>
      <c r="AH398" s="24"/>
      <c r="AI398" s="24"/>
      <c r="AJ398" s="24"/>
      <c r="AK398" s="24"/>
      <c r="AL398" s="24"/>
      <c r="AM398" s="24"/>
      <c r="AN398" s="24"/>
      <c r="AO398" s="24"/>
      <c r="AP398" s="24"/>
      <c r="AQ398" s="23"/>
      <c r="AR398" s="23"/>
      <c r="AS398" s="23"/>
      <c r="AT398" s="23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</row>
    <row r="399" spans="1:64" ht="18" customHeight="1" x14ac:dyDescent="0.25">
      <c r="A399" s="156" t="s">
        <v>208</v>
      </c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23"/>
      <c r="AC399" s="23"/>
      <c r="AD399" s="23"/>
      <c r="AE399" s="23"/>
      <c r="AF399" s="23"/>
      <c r="AG399" s="23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23"/>
      <c r="AR399" s="23"/>
      <c r="AS399" s="23"/>
      <c r="AT399" s="23"/>
      <c r="AU399" s="159" t="s">
        <v>264</v>
      </c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</row>
    <row r="400" spans="1:64" ht="12" customHeight="1" x14ac:dyDescent="0.25">
      <c r="AB400" s="23"/>
      <c r="AC400" s="23"/>
      <c r="AD400" s="23"/>
      <c r="AE400" s="23"/>
      <c r="AF400" s="23"/>
      <c r="AG400" s="23"/>
      <c r="AH400" s="161" t="s">
        <v>1</v>
      </c>
      <c r="AI400" s="161"/>
      <c r="AJ400" s="161"/>
      <c r="AK400" s="161"/>
      <c r="AL400" s="161"/>
      <c r="AM400" s="161"/>
      <c r="AN400" s="161"/>
      <c r="AO400" s="161"/>
      <c r="AP400" s="161"/>
      <c r="AQ400" s="23"/>
      <c r="AR400" s="23"/>
      <c r="AS400" s="23"/>
      <c r="AT400" s="23"/>
      <c r="AU400" s="161" t="s">
        <v>158</v>
      </c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</row>
  </sheetData>
  <mergeCells count="3357"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1:BI191"/>
    <mergeCell ref="BJ191:BN191"/>
    <mergeCell ref="BO191:BS191"/>
    <mergeCell ref="BT191:BX191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4:BI214"/>
    <mergeCell ref="BJ214:BN214"/>
    <mergeCell ref="BO214:BS214"/>
    <mergeCell ref="BT214:BX214"/>
    <mergeCell ref="AU213:AY213"/>
    <mergeCell ref="AZ213:BD213"/>
    <mergeCell ref="BE213:BI213"/>
    <mergeCell ref="BJ213:BN213"/>
    <mergeCell ref="BO213:BS213"/>
    <mergeCell ref="BT213:BX213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6:BI216"/>
    <mergeCell ref="BJ216:BN216"/>
    <mergeCell ref="BO216:BS216"/>
    <mergeCell ref="BT216:BX216"/>
    <mergeCell ref="BT201:BX201"/>
    <mergeCell ref="A202:C202"/>
    <mergeCell ref="D202:P202"/>
    <mergeCell ref="Q202:U202"/>
    <mergeCell ref="V202:AE202"/>
    <mergeCell ref="AF202:AJ202"/>
    <mergeCell ref="AP201:AT201"/>
    <mergeCell ref="AU201:AY201"/>
    <mergeCell ref="AZ201:BD201"/>
    <mergeCell ref="BE201:BI201"/>
    <mergeCell ref="BJ201:BN201"/>
    <mergeCell ref="BO201:BS201"/>
    <mergeCell ref="A213:C213"/>
    <mergeCell ref="D213:P213"/>
    <mergeCell ref="Q213:U213"/>
    <mergeCell ref="V213:AE213"/>
    <mergeCell ref="AF213:AJ213"/>
    <mergeCell ref="AK213:AO213"/>
    <mergeCell ref="AP213:AT213"/>
    <mergeCell ref="BT208:BX208"/>
    <mergeCell ref="A209:C209"/>
    <mergeCell ref="D209:P209"/>
    <mergeCell ref="Q209:U209"/>
    <mergeCell ref="V209:AE209"/>
    <mergeCell ref="AF209:AJ209"/>
    <mergeCell ref="AK209:AO209"/>
    <mergeCell ref="BO184:BS184"/>
    <mergeCell ref="BT184:BX184"/>
    <mergeCell ref="A184:C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5:BI185"/>
    <mergeCell ref="BJ185:BN185"/>
    <mergeCell ref="BO185:BS185"/>
    <mergeCell ref="BT185:BX185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K189:AO189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B37:BF37"/>
    <mergeCell ref="BG37:BK37"/>
    <mergeCell ref="BL37:BP37"/>
    <mergeCell ref="Z40:AD4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90:BK90"/>
    <mergeCell ref="BL90:BP90"/>
    <mergeCell ref="BQ90:BT90"/>
    <mergeCell ref="BU90:BY90"/>
    <mergeCell ref="A91:E91"/>
    <mergeCell ref="F91:T91"/>
    <mergeCell ref="U91:Y91"/>
    <mergeCell ref="Z91:AD91"/>
    <mergeCell ref="AE91:AH91"/>
    <mergeCell ref="AI91:AM91"/>
    <mergeCell ref="AE90:AH90"/>
    <mergeCell ref="AI90:AM90"/>
    <mergeCell ref="AN90:AR90"/>
    <mergeCell ref="AS90:AW90"/>
    <mergeCell ref="AX90:BA90"/>
    <mergeCell ref="BB90:BF90"/>
    <mergeCell ref="BU66:BY66"/>
    <mergeCell ref="A87:BL87"/>
    <mergeCell ref="A88:BY88"/>
    <mergeCell ref="A89:E90"/>
    <mergeCell ref="F89:T90"/>
    <mergeCell ref="U89:AM89"/>
    <mergeCell ref="AN89:BF89"/>
    <mergeCell ref="BG89:BY89"/>
    <mergeCell ref="U90:Y90"/>
    <mergeCell ref="Z90:AD90"/>
    <mergeCell ref="AS66:AW66"/>
    <mergeCell ref="AX66:BA66"/>
    <mergeCell ref="BB66:BF66"/>
    <mergeCell ref="BG66:BK66"/>
    <mergeCell ref="BL66:BP66"/>
    <mergeCell ref="BQ66:BT66"/>
    <mergeCell ref="AX92:BA92"/>
    <mergeCell ref="BB92:BF92"/>
    <mergeCell ref="BG92:BK92"/>
    <mergeCell ref="BL92:BP92"/>
    <mergeCell ref="BQ92:BT92"/>
    <mergeCell ref="BU92:BY92"/>
    <mergeCell ref="BQ91:BT91"/>
    <mergeCell ref="BU91:BY91"/>
    <mergeCell ref="A92:E92"/>
    <mergeCell ref="F92:T92"/>
    <mergeCell ref="U92:Y92"/>
    <mergeCell ref="Z92:AD92"/>
    <mergeCell ref="AE92:AH92"/>
    <mergeCell ref="AI92:AM92"/>
    <mergeCell ref="AN92:AR92"/>
    <mergeCell ref="AS92:AW92"/>
    <mergeCell ref="AN91:AR91"/>
    <mergeCell ref="AS91:AW91"/>
    <mergeCell ref="AX91:BA91"/>
    <mergeCell ref="BB91:BF91"/>
    <mergeCell ref="BG91:BK91"/>
    <mergeCell ref="BL91:BP91"/>
    <mergeCell ref="BQ93:BT93"/>
    <mergeCell ref="BU93:BY93"/>
    <mergeCell ref="A95:BL95"/>
    <mergeCell ref="A96:BK96"/>
    <mergeCell ref="A97:D98"/>
    <mergeCell ref="E97:W98"/>
    <mergeCell ref="X97:AQ97"/>
    <mergeCell ref="AR97:BK97"/>
    <mergeCell ref="X98:AB98"/>
    <mergeCell ref="AC98:AG98"/>
    <mergeCell ref="AN93:AR93"/>
    <mergeCell ref="AS93:AW93"/>
    <mergeCell ref="AX93:BA93"/>
    <mergeCell ref="BB93:BF93"/>
    <mergeCell ref="BG93:BK93"/>
    <mergeCell ref="BL93:BP93"/>
    <mergeCell ref="A93:E93"/>
    <mergeCell ref="F93:T93"/>
    <mergeCell ref="U93:Y93"/>
    <mergeCell ref="Z93:AD93"/>
    <mergeCell ref="AE93:AH93"/>
    <mergeCell ref="AI93:AM93"/>
    <mergeCell ref="AR99:AV99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99:D99"/>
    <mergeCell ref="E99:W99"/>
    <mergeCell ref="X99:AB99"/>
    <mergeCell ref="AC99:AG99"/>
    <mergeCell ref="AH99:AL99"/>
    <mergeCell ref="AM99:AQ99"/>
    <mergeCell ref="AH98:AL98"/>
    <mergeCell ref="AM98:AQ98"/>
    <mergeCell ref="AR98:AV98"/>
    <mergeCell ref="AW98:BA98"/>
    <mergeCell ref="BB98:BF98"/>
    <mergeCell ref="BG98:BK98"/>
    <mergeCell ref="AR101:AV101"/>
    <mergeCell ref="AW101:BA101"/>
    <mergeCell ref="BB101:BF101"/>
    <mergeCell ref="BG101:BK101"/>
    <mergeCell ref="A122:BL122"/>
    <mergeCell ref="A123:BK123"/>
    <mergeCell ref="BG102:BK102"/>
    <mergeCell ref="A103:D103"/>
    <mergeCell ref="E103:W103"/>
    <mergeCell ref="X103:AB103"/>
    <mergeCell ref="AR100:AV100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AC103:AG103"/>
    <mergeCell ref="AH103:AL103"/>
    <mergeCell ref="BB126:BF126"/>
    <mergeCell ref="BG126:BK126"/>
    <mergeCell ref="A127:E127"/>
    <mergeCell ref="F127:W127"/>
    <mergeCell ref="X127:AB127"/>
    <mergeCell ref="AC127:AG127"/>
    <mergeCell ref="AH127:AL127"/>
    <mergeCell ref="AM127:AQ127"/>
    <mergeCell ref="AR127:AV127"/>
    <mergeCell ref="AW127:BA127"/>
    <mergeCell ref="BB125:BF125"/>
    <mergeCell ref="BG125:BK125"/>
    <mergeCell ref="A126:E126"/>
    <mergeCell ref="F126:W126"/>
    <mergeCell ref="X126:AB126"/>
    <mergeCell ref="AC126:AG126"/>
    <mergeCell ref="AH126:AL126"/>
    <mergeCell ref="AM126:AQ126"/>
    <mergeCell ref="AR126:AV126"/>
    <mergeCell ref="AW126:BA126"/>
    <mergeCell ref="A124:E125"/>
    <mergeCell ref="F124:W125"/>
    <mergeCell ref="X124:AQ124"/>
    <mergeCell ref="AR124:BK124"/>
    <mergeCell ref="X125:AB125"/>
    <mergeCell ref="AC125:AG125"/>
    <mergeCell ref="AH125:AL125"/>
    <mergeCell ref="AM125:AQ125"/>
    <mergeCell ref="AR125:AV125"/>
    <mergeCell ref="AW125:BA125"/>
    <mergeCell ref="BB127:BF127"/>
    <mergeCell ref="BG127:BK127"/>
    <mergeCell ref="BL135:BP135"/>
    <mergeCell ref="BQ135:BT135"/>
    <mergeCell ref="BU135:BY135"/>
    <mergeCell ref="U135:Y135"/>
    <mergeCell ref="Z135:AD135"/>
    <mergeCell ref="AE135:AH135"/>
    <mergeCell ref="AI135:AM135"/>
    <mergeCell ref="AN135:AR135"/>
    <mergeCell ref="AS135:AW135"/>
    <mergeCell ref="BB128:BF128"/>
    <mergeCell ref="BG128:BK128"/>
    <mergeCell ref="A131:BL131"/>
    <mergeCell ref="A132:BL132"/>
    <mergeCell ref="A133:BY133"/>
    <mergeCell ref="A134:C135"/>
    <mergeCell ref="D134:T135"/>
    <mergeCell ref="U134:AM134"/>
    <mergeCell ref="AN134:BF134"/>
    <mergeCell ref="BG134:BY134"/>
    <mergeCell ref="A128:E128"/>
    <mergeCell ref="F128:W128"/>
    <mergeCell ref="X128:AB128"/>
    <mergeCell ref="AC128:AG128"/>
    <mergeCell ref="AH128:AL128"/>
    <mergeCell ref="AM128:AQ128"/>
    <mergeCell ref="AR128:AV128"/>
    <mergeCell ref="AW128:BA128"/>
    <mergeCell ref="AX135:BA135"/>
    <mergeCell ref="BB135:BF135"/>
    <mergeCell ref="BG135:BK135"/>
    <mergeCell ref="A136:C136"/>
    <mergeCell ref="D136:T136"/>
    <mergeCell ref="U136:Y136"/>
    <mergeCell ref="Z136:AD136"/>
    <mergeCell ref="AE136:AH136"/>
    <mergeCell ref="AI136:AM136"/>
    <mergeCell ref="A150:BL150"/>
    <mergeCell ref="A151:BH151"/>
    <mergeCell ref="A152:C153"/>
    <mergeCell ref="D152:T153"/>
    <mergeCell ref="U152:AN152"/>
    <mergeCell ref="AO152:BH152"/>
    <mergeCell ref="U153:Y153"/>
    <mergeCell ref="Z153:AD153"/>
    <mergeCell ref="BB137:BF137"/>
    <mergeCell ref="BG137:BK137"/>
    <mergeCell ref="BL137:BP137"/>
    <mergeCell ref="A137:C137"/>
    <mergeCell ref="D137:T137"/>
    <mergeCell ref="U137:Y137"/>
    <mergeCell ref="Z137:AD137"/>
    <mergeCell ref="AE137:AH137"/>
    <mergeCell ref="D148:T148"/>
    <mergeCell ref="U148:Y148"/>
    <mergeCell ref="AE148:AH148"/>
    <mergeCell ref="AI149:AM149"/>
    <mergeCell ref="AN148:AR148"/>
    <mergeCell ref="AS148:AW148"/>
    <mergeCell ref="AX148:BA148"/>
    <mergeCell ref="BB148:BF148"/>
    <mergeCell ref="BG148:BK148"/>
    <mergeCell ref="BL148:BP148"/>
    <mergeCell ref="Z154:AD154"/>
    <mergeCell ref="AE154:AI154"/>
    <mergeCell ref="AJ154:AN154"/>
    <mergeCell ref="AE153:AI153"/>
    <mergeCell ref="AJ153:AN153"/>
    <mergeCell ref="AO153:AS153"/>
    <mergeCell ref="AT153:AX153"/>
    <mergeCell ref="AY153:BC153"/>
    <mergeCell ref="BD153:BH153"/>
    <mergeCell ref="BQ136:BT136"/>
    <mergeCell ref="BU136:BY136"/>
    <mergeCell ref="AN136:AR136"/>
    <mergeCell ref="AS136:AW136"/>
    <mergeCell ref="AX136:BA136"/>
    <mergeCell ref="BB136:BF136"/>
    <mergeCell ref="BG136:BK136"/>
    <mergeCell ref="BL136:BP136"/>
    <mergeCell ref="BQ137:BT137"/>
    <mergeCell ref="BU137:BY137"/>
    <mergeCell ref="BQ148:BT148"/>
    <mergeCell ref="BU148:BY148"/>
    <mergeCell ref="AI137:AM137"/>
    <mergeCell ref="AN137:AR137"/>
    <mergeCell ref="AS137:AW137"/>
    <mergeCell ref="AX137:BA137"/>
    <mergeCell ref="BU138:BY138"/>
    <mergeCell ref="AS138:AW138"/>
    <mergeCell ref="AX138:BA138"/>
    <mergeCell ref="BB138:BF138"/>
    <mergeCell ref="BG138:BK138"/>
    <mergeCell ref="BL138:BP138"/>
    <mergeCell ref="BQ138:BT138"/>
    <mergeCell ref="A175:BL175"/>
    <mergeCell ref="A176:BL176"/>
    <mergeCell ref="AT157:AX157"/>
    <mergeCell ref="AY157:BC157"/>
    <mergeCell ref="BD157:BH157"/>
    <mergeCell ref="A158:C158"/>
    <mergeCell ref="AO155:AS155"/>
    <mergeCell ref="AT155:AX155"/>
    <mergeCell ref="AY155:BC155"/>
    <mergeCell ref="BD155:BH155"/>
    <mergeCell ref="A156:C156"/>
    <mergeCell ref="D156:T156"/>
    <mergeCell ref="U156:Y156"/>
    <mergeCell ref="Z156:AD156"/>
    <mergeCell ref="AE156:AI156"/>
    <mergeCell ref="AJ156:AN156"/>
    <mergeCell ref="AT158:AX158"/>
    <mergeCell ref="AY158:BC158"/>
    <mergeCell ref="BD158:BH158"/>
    <mergeCell ref="A159:C159"/>
    <mergeCell ref="D159:T159"/>
    <mergeCell ref="U159:Y159"/>
    <mergeCell ref="Z159:AD159"/>
    <mergeCell ref="AE159:AI159"/>
    <mergeCell ref="AJ159:AN159"/>
    <mergeCell ref="AO159:AS159"/>
    <mergeCell ref="D158:T158"/>
    <mergeCell ref="U158:Y158"/>
    <mergeCell ref="A155:C155"/>
    <mergeCell ref="D155:T155"/>
    <mergeCell ref="U155:Y155"/>
    <mergeCell ref="Z155:AD155"/>
    <mergeCell ref="BE179:BI179"/>
    <mergeCell ref="BJ179:BN179"/>
    <mergeCell ref="BO179:BS179"/>
    <mergeCell ref="A179:C179"/>
    <mergeCell ref="D179:P179"/>
    <mergeCell ref="Q179:U179"/>
    <mergeCell ref="V179:AE179"/>
    <mergeCell ref="AF179:AJ179"/>
    <mergeCell ref="AK179:AO179"/>
    <mergeCell ref="BJ177:BX177"/>
    <mergeCell ref="AF178:AJ178"/>
    <mergeCell ref="AK178:AO178"/>
    <mergeCell ref="AP178:AT178"/>
    <mergeCell ref="AU178:AY178"/>
    <mergeCell ref="AZ178:BD178"/>
    <mergeCell ref="BE178:BI178"/>
    <mergeCell ref="BJ178:BN178"/>
    <mergeCell ref="BO178:BS178"/>
    <mergeCell ref="BT178:BX178"/>
    <mergeCell ref="A177:C178"/>
    <mergeCell ref="D177:P178"/>
    <mergeCell ref="Q177:U178"/>
    <mergeCell ref="V177:AE178"/>
    <mergeCell ref="AF177:AT177"/>
    <mergeCell ref="AU177:BI177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A181:C181"/>
    <mergeCell ref="D181:P181"/>
    <mergeCell ref="Q181:U181"/>
    <mergeCell ref="V181:AE181"/>
    <mergeCell ref="AF181:AJ181"/>
    <mergeCell ref="AK181:AO181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221:C221"/>
    <mergeCell ref="D221:P221"/>
    <mergeCell ref="Q221:U221"/>
    <mergeCell ref="V221:AE221"/>
    <mergeCell ref="AF221:AJ221"/>
    <mergeCell ref="AK221:AO221"/>
    <mergeCell ref="A219:C220"/>
    <mergeCell ref="D219:P220"/>
    <mergeCell ref="Q219:U220"/>
    <mergeCell ref="V219:AE220"/>
    <mergeCell ref="AF219:AT219"/>
    <mergeCell ref="AU219:BI219"/>
    <mergeCell ref="AF220:AJ220"/>
    <mergeCell ref="AK220:AO220"/>
    <mergeCell ref="A245:T246"/>
    <mergeCell ref="U245:AD245"/>
    <mergeCell ref="AE245:AN245"/>
    <mergeCell ref="AO245:AX245"/>
    <mergeCell ref="AY245:BH245"/>
    <mergeCell ref="BI245:BR245"/>
    <mergeCell ref="U246:Y246"/>
    <mergeCell ref="Z246:AD246"/>
    <mergeCell ref="AE246:AI246"/>
    <mergeCell ref="AJ246:AN246"/>
    <mergeCell ref="A243:BL243"/>
    <mergeCell ref="A244:BR244"/>
    <mergeCell ref="AP224:AT224"/>
    <mergeCell ref="AU224:AY224"/>
    <mergeCell ref="AZ224:BD224"/>
    <mergeCell ref="BE224:BI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224:C224"/>
    <mergeCell ref="D224:P224"/>
    <mergeCell ref="Q224:U224"/>
    <mergeCell ref="V224:AE224"/>
    <mergeCell ref="AF224:AJ224"/>
    <mergeCell ref="AK224:AO224"/>
    <mergeCell ref="A260:BL260"/>
    <mergeCell ref="AT250:AX250"/>
    <mergeCell ref="AY250:BC250"/>
    <mergeCell ref="BD250:BH250"/>
    <mergeCell ref="BI250:BM250"/>
    <mergeCell ref="A249:T249"/>
    <mergeCell ref="U249:Y249"/>
    <mergeCell ref="Z249:AD249"/>
    <mergeCell ref="AE249:AI249"/>
    <mergeCell ref="AJ249:AN249"/>
    <mergeCell ref="AO249:AS249"/>
    <mergeCell ref="AO248:AS248"/>
    <mergeCell ref="AT248:AX248"/>
    <mergeCell ref="AY248:BC248"/>
    <mergeCell ref="BD248:BH248"/>
    <mergeCell ref="BI248:BM248"/>
    <mergeCell ref="BN248:BR248"/>
    <mergeCell ref="A248:T248"/>
    <mergeCell ref="U248:Y248"/>
    <mergeCell ref="Z248:AD248"/>
    <mergeCell ref="AE248:AI248"/>
    <mergeCell ref="AJ248:AN248"/>
    <mergeCell ref="BN250:BR250"/>
    <mergeCell ref="A251:T251"/>
    <mergeCell ref="U251:Y251"/>
    <mergeCell ref="Z251:AD251"/>
    <mergeCell ref="AE251:AI251"/>
    <mergeCell ref="AJ251:AN251"/>
    <mergeCell ref="AO251:AS251"/>
    <mergeCell ref="AT251:AX251"/>
    <mergeCell ref="AY251:BC251"/>
    <mergeCell ref="BD251:BH251"/>
    <mergeCell ref="A264:C264"/>
    <mergeCell ref="D264:V264"/>
    <mergeCell ref="W264:Y264"/>
    <mergeCell ref="Z264:AB264"/>
    <mergeCell ref="AC264:AE264"/>
    <mergeCell ref="AF264:AH264"/>
    <mergeCell ref="BJ262:BL263"/>
    <mergeCell ref="W263:Y263"/>
    <mergeCell ref="Z263:AB263"/>
    <mergeCell ref="AC263:AE263"/>
    <mergeCell ref="AF263:AH263"/>
    <mergeCell ref="AI263:AK263"/>
    <mergeCell ref="AL263:AN263"/>
    <mergeCell ref="AO263:AQ263"/>
    <mergeCell ref="AR263:AT263"/>
    <mergeCell ref="BG261:BL261"/>
    <mergeCell ref="W262:AB262"/>
    <mergeCell ref="AC262:AH262"/>
    <mergeCell ref="AI262:AN262"/>
    <mergeCell ref="AO262:AT262"/>
    <mergeCell ref="AU262:AW263"/>
    <mergeCell ref="AX262:AZ263"/>
    <mergeCell ref="BA262:BC263"/>
    <mergeCell ref="BD262:BF263"/>
    <mergeCell ref="BG262:BI263"/>
    <mergeCell ref="A261:C263"/>
    <mergeCell ref="D261:V263"/>
    <mergeCell ref="W261:AH261"/>
    <mergeCell ref="AI261:AT261"/>
    <mergeCell ref="AU261:AZ261"/>
    <mergeCell ref="BA261:BF261"/>
    <mergeCell ref="BA265:BC265"/>
    <mergeCell ref="BD265:BF265"/>
    <mergeCell ref="BG265:BI265"/>
    <mergeCell ref="BJ265:BL265"/>
    <mergeCell ref="A266:C266"/>
    <mergeCell ref="D266:V266"/>
    <mergeCell ref="W266:Y266"/>
    <mergeCell ref="Z266:AB266"/>
    <mergeCell ref="AC266:AE266"/>
    <mergeCell ref="AF266:AH266"/>
    <mergeCell ref="AI265:AK265"/>
    <mergeCell ref="AL265:AN265"/>
    <mergeCell ref="AO265:AQ265"/>
    <mergeCell ref="AR265:AT265"/>
    <mergeCell ref="AU265:AW265"/>
    <mergeCell ref="AX265:AZ265"/>
    <mergeCell ref="BA264:BC264"/>
    <mergeCell ref="BD264:BF264"/>
    <mergeCell ref="BG264:BI264"/>
    <mergeCell ref="BJ264:BL264"/>
    <mergeCell ref="A265:C265"/>
    <mergeCell ref="D265:V265"/>
    <mergeCell ref="W265:Y265"/>
    <mergeCell ref="Z265:AB265"/>
    <mergeCell ref="AC265:AE265"/>
    <mergeCell ref="AF265:AH265"/>
    <mergeCell ref="AI264:AK264"/>
    <mergeCell ref="AL264:AN264"/>
    <mergeCell ref="AO264:AQ264"/>
    <mergeCell ref="AR264:AT264"/>
    <mergeCell ref="AU264:AW264"/>
    <mergeCell ref="AX264:AZ264"/>
    <mergeCell ref="AP280:AT280"/>
    <mergeCell ref="AU280:AY280"/>
    <mergeCell ref="AZ280:BD280"/>
    <mergeCell ref="BE280:BI280"/>
    <mergeCell ref="BJ280:BN280"/>
    <mergeCell ref="BO280:BS280"/>
    <mergeCell ref="A278:BS278"/>
    <mergeCell ref="A279:F280"/>
    <mergeCell ref="G279:S280"/>
    <mergeCell ref="T279:Z280"/>
    <mergeCell ref="AA279:AO279"/>
    <mergeCell ref="AP279:BD279"/>
    <mergeCell ref="BE279:BS279"/>
    <mergeCell ref="AA280:AE280"/>
    <mergeCell ref="AF280:AJ280"/>
    <mergeCell ref="AK280:AO280"/>
    <mergeCell ref="BA266:BC266"/>
    <mergeCell ref="BD266:BF266"/>
    <mergeCell ref="BG266:BI266"/>
    <mergeCell ref="BJ266:BL266"/>
    <mergeCell ref="A276:BL276"/>
    <mergeCell ref="A277:BS277"/>
    <mergeCell ref="AF267:AH267"/>
    <mergeCell ref="AI267:AK267"/>
    <mergeCell ref="AL267:AN267"/>
    <mergeCell ref="AO267:AQ267"/>
    <mergeCell ref="AI266:AK266"/>
    <mergeCell ref="AL266:AN266"/>
    <mergeCell ref="AO266:AQ266"/>
    <mergeCell ref="AR266:AT266"/>
    <mergeCell ref="AU266:AW266"/>
    <mergeCell ref="AX266:AZ266"/>
    <mergeCell ref="AP282:AT282"/>
    <mergeCell ref="AU282:AY282"/>
    <mergeCell ref="AZ282:BD282"/>
    <mergeCell ref="BE282:BI282"/>
    <mergeCell ref="BJ282:BN282"/>
    <mergeCell ref="BO282:BS282"/>
    <mergeCell ref="A282:F282"/>
    <mergeCell ref="G282:S282"/>
    <mergeCell ref="T282:Z282"/>
    <mergeCell ref="AA282:AE282"/>
    <mergeCell ref="AF282:AJ282"/>
    <mergeCell ref="AK282:AO282"/>
    <mergeCell ref="AP281:AT281"/>
    <mergeCell ref="AU281:AY281"/>
    <mergeCell ref="AZ281:BD281"/>
    <mergeCell ref="BE281:BI281"/>
    <mergeCell ref="BJ281:BN281"/>
    <mergeCell ref="BO281:BS281"/>
    <mergeCell ref="A281:F281"/>
    <mergeCell ref="G281:S281"/>
    <mergeCell ref="T281:Z281"/>
    <mergeCell ref="AA281:AE281"/>
    <mergeCell ref="AF281:AJ281"/>
    <mergeCell ref="AK281:AO281"/>
    <mergeCell ref="A287:BL287"/>
    <mergeCell ref="A288:BD288"/>
    <mergeCell ref="A289:F290"/>
    <mergeCell ref="G289:S290"/>
    <mergeCell ref="T289:Z290"/>
    <mergeCell ref="AA289:AO289"/>
    <mergeCell ref="AP289:BD289"/>
    <mergeCell ref="AA290:AE290"/>
    <mergeCell ref="AF290:AJ290"/>
    <mergeCell ref="AK290:AO290"/>
    <mergeCell ref="AP283:AT283"/>
    <mergeCell ref="AU283:AY283"/>
    <mergeCell ref="AZ283:BD283"/>
    <mergeCell ref="BE283:BI283"/>
    <mergeCell ref="BJ283:BN283"/>
    <mergeCell ref="BO283:BS283"/>
    <mergeCell ref="A283:F283"/>
    <mergeCell ref="G283:S283"/>
    <mergeCell ref="T283:Z283"/>
    <mergeCell ref="AA283:AE283"/>
    <mergeCell ref="AF283:AJ283"/>
    <mergeCell ref="AK283:AO283"/>
    <mergeCell ref="A284:F284"/>
    <mergeCell ref="G284:S284"/>
    <mergeCell ref="T284:Z284"/>
    <mergeCell ref="AA284:AE284"/>
    <mergeCell ref="AF284:AJ284"/>
    <mergeCell ref="AK284:AO284"/>
    <mergeCell ref="AP284:AT284"/>
    <mergeCell ref="AU284:AY284"/>
    <mergeCell ref="AZ284:BD284"/>
    <mergeCell ref="BE284:BI284"/>
    <mergeCell ref="AZ291:BD291"/>
    <mergeCell ref="A292:F292"/>
    <mergeCell ref="G292:S292"/>
    <mergeCell ref="T292:Z292"/>
    <mergeCell ref="AA292:AE292"/>
    <mergeCell ref="AF292:AJ292"/>
    <mergeCell ref="AK292:AO292"/>
    <mergeCell ref="AP292:AT292"/>
    <mergeCell ref="AU292:AY292"/>
    <mergeCell ref="AP290:AT290"/>
    <mergeCell ref="AU290:AY290"/>
    <mergeCell ref="AZ290:BD290"/>
    <mergeCell ref="A291:F291"/>
    <mergeCell ref="G291:S291"/>
    <mergeCell ref="T291:Z291"/>
    <mergeCell ref="AA291:AE291"/>
    <mergeCell ref="AF291:AJ291"/>
    <mergeCell ref="AK291:AO291"/>
    <mergeCell ref="AP291:AT291"/>
    <mergeCell ref="BB300:BF300"/>
    <mergeCell ref="BG300:BJ300"/>
    <mergeCell ref="BK300:BO300"/>
    <mergeCell ref="BP300:BS300"/>
    <mergeCell ref="A301:M301"/>
    <mergeCell ref="N301:U301"/>
    <mergeCell ref="V301:Z301"/>
    <mergeCell ref="AA301:AE301"/>
    <mergeCell ref="AF301:AI301"/>
    <mergeCell ref="AJ301:AN301"/>
    <mergeCell ref="AA300:AE300"/>
    <mergeCell ref="AF300:AI300"/>
    <mergeCell ref="AJ300:AN300"/>
    <mergeCell ref="AO300:AR300"/>
    <mergeCell ref="AS300:AW300"/>
    <mergeCell ref="AX300:BA300"/>
    <mergeCell ref="A297:BL297"/>
    <mergeCell ref="A298:BM298"/>
    <mergeCell ref="A299:M300"/>
    <mergeCell ref="N299:U300"/>
    <mergeCell ref="V299:Z300"/>
    <mergeCell ref="AA299:AI299"/>
    <mergeCell ref="AJ299:AR299"/>
    <mergeCell ref="AS299:BA299"/>
    <mergeCell ref="BB299:BJ299"/>
    <mergeCell ref="BK299:BS299"/>
    <mergeCell ref="BB302:BF302"/>
    <mergeCell ref="BG302:BJ302"/>
    <mergeCell ref="BK302:BO302"/>
    <mergeCell ref="BP302:BS302"/>
    <mergeCell ref="A303:M303"/>
    <mergeCell ref="N303:U303"/>
    <mergeCell ref="V303:Z303"/>
    <mergeCell ref="AA303:AE303"/>
    <mergeCell ref="AF303:AI303"/>
    <mergeCell ref="AJ303:AN303"/>
    <mergeCell ref="BP301:BS301"/>
    <mergeCell ref="A302:M302"/>
    <mergeCell ref="N302:U302"/>
    <mergeCell ref="V302:Z302"/>
    <mergeCell ref="AA302:AE302"/>
    <mergeCell ref="AF302:AI302"/>
    <mergeCell ref="AJ302:AN302"/>
    <mergeCell ref="AO302:AR302"/>
    <mergeCell ref="AS302:AW302"/>
    <mergeCell ref="AX302:BA302"/>
    <mergeCell ref="AO301:AR301"/>
    <mergeCell ref="AS301:AW301"/>
    <mergeCell ref="AX301:BA301"/>
    <mergeCell ref="BB301:BF301"/>
    <mergeCell ref="BG301:BJ301"/>
    <mergeCell ref="BK301:BO301"/>
    <mergeCell ref="BP303:BS303"/>
    <mergeCell ref="A315:BL315"/>
    <mergeCell ref="A318:BL318"/>
    <mergeCell ref="A319:BL319"/>
    <mergeCell ref="A320:BL320"/>
    <mergeCell ref="AS304:AW304"/>
    <mergeCell ref="AX304:BA304"/>
    <mergeCell ref="BB304:BF304"/>
    <mergeCell ref="BG304:BJ304"/>
    <mergeCell ref="AO303:AR303"/>
    <mergeCell ref="AS303:AW303"/>
    <mergeCell ref="AX303:BA303"/>
    <mergeCell ref="BB303:BF303"/>
    <mergeCell ref="BG303:BJ303"/>
    <mergeCell ref="BK303:BO303"/>
    <mergeCell ref="AX305:BA305"/>
    <mergeCell ref="BB305:BF305"/>
    <mergeCell ref="BG305:BJ305"/>
    <mergeCell ref="BK305:BO305"/>
    <mergeCell ref="V305:Z305"/>
    <mergeCell ref="AA305:AE305"/>
    <mergeCell ref="AF305:AI305"/>
    <mergeCell ref="AJ305:AN305"/>
    <mergeCell ref="AO305:AR305"/>
    <mergeCell ref="AS305:AW305"/>
    <mergeCell ref="A304:M304"/>
    <mergeCell ref="N304:U304"/>
    <mergeCell ref="V304:Z304"/>
    <mergeCell ref="AA304:AE304"/>
    <mergeCell ref="AF304:AI304"/>
    <mergeCell ref="AJ304:AN304"/>
    <mergeCell ref="AO304:AR304"/>
    <mergeCell ref="AX307:BA307"/>
    <mergeCell ref="BP305:BS305"/>
    <mergeCell ref="A306:M306"/>
    <mergeCell ref="N306:U306"/>
    <mergeCell ref="V306:Z306"/>
    <mergeCell ref="AA306:AE306"/>
    <mergeCell ref="AF306:AI306"/>
    <mergeCell ref="BK304:BO304"/>
    <mergeCell ref="BP304:BS304"/>
    <mergeCell ref="A305:M305"/>
    <mergeCell ref="N305:U305"/>
    <mergeCell ref="A341:BL341"/>
    <mergeCell ref="AK326:AP326"/>
    <mergeCell ref="AQ326:AV326"/>
    <mergeCell ref="AW326:BA326"/>
    <mergeCell ref="BB326:BF326"/>
    <mergeCell ref="AK324:AP324"/>
    <mergeCell ref="AQ324:AV324"/>
    <mergeCell ref="AW324:BA324"/>
    <mergeCell ref="BB324:BF324"/>
    <mergeCell ref="BG324:BL324"/>
    <mergeCell ref="A325:F325"/>
    <mergeCell ref="G325:S325"/>
    <mergeCell ref="T325:Y325"/>
    <mergeCell ref="Z325:AD325"/>
    <mergeCell ref="AE325:AJ325"/>
    <mergeCell ref="AK323:AP323"/>
    <mergeCell ref="AQ323:AV323"/>
    <mergeCell ref="AW323:BA323"/>
    <mergeCell ref="BB323:BF323"/>
    <mergeCell ref="BG323:BL323"/>
    <mergeCell ref="A324:F324"/>
    <mergeCell ref="G324:S324"/>
    <mergeCell ref="T324:Y324"/>
    <mergeCell ref="Z324:AD324"/>
    <mergeCell ref="AE324:AJ324"/>
    <mergeCell ref="BG326:BL326"/>
    <mergeCell ref="A327:F327"/>
    <mergeCell ref="G327:S327"/>
    <mergeCell ref="T327:Y327"/>
    <mergeCell ref="Z327:AD327"/>
    <mergeCell ref="AE327:AJ327"/>
    <mergeCell ref="AK327:AP327"/>
    <mergeCell ref="AT344:AW345"/>
    <mergeCell ref="AX344:BG344"/>
    <mergeCell ref="BH344:BL345"/>
    <mergeCell ref="Z345:AD345"/>
    <mergeCell ref="AE345:AI345"/>
    <mergeCell ref="AX345:BB345"/>
    <mergeCell ref="BC345:BG345"/>
    <mergeCell ref="A342:BL342"/>
    <mergeCell ref="A343:F345"/>
    <mergeCell ref="G343:P345"/>
    <mergeCell ref="Q343:AN343"/>
    <mergeCell ref="AO343:BL343"/>
    <mergeCell ref="Q344:U345"/>
    <mergeCell ref="V344:Y345"/>
    <mergeCell ref="Z344:AI344"/>
    <mergeCell ref="AJ344:AN345"/>
    <mergeCell ref="AO344:AS345"/>
    <mergeCell ref="Z326:AD326"/>
    <mergeCell ref="AE326:AJ326"/>
    <mergeCell ref="AK325:AP325"/>
    <mergeCell ref="AQ325:AV325"/>
    <mergeCell ref="AW325:BA325"/>
    <mergeCell ref="AJ347:AN347"/>
    <mergeCell ref="AO347:AS347"/>
    <mergeCell ref="AT347:AW347"/>
    <mergeCell ref="AX347:BB347"/>
    <mergeCell ref="BC347:BG347"/>
    <mergeCell ref="BH347:BL347"/>
    <mergeCell ref="A347:F347"/>
    <mergeCell ref="G347:P347"/>
    <mergeCell ref="Q347:U347"/>
    <mergeCell ref="V347:Y347"/>
    <mergeCell ref="Z347:AD347"/>
    <mergeCell ref="AE347:AI347"/>
    <mergeCell ref="AJ346:AN346"/>
    <mergeCell ref="AO346:AS346"/>
    <mergeCell ref="AT346:AW346"/>
    <mergeCell ref="AX346:BB346"/>
    <mergeCell ref="BC346:BG346"/>
    <mergeCell ref="BH346:BL346"/>
    <mergeCell ref="A346:F346"/>
    <mergeCell ref="G346:P346"/>
    <mergeCell ref="Q346:U346"/>
    <mergeCell ref="V346:Y346"/>
    <mergeCell ref="Z346:AD346"/>
    <mergeCell ref="AE346:AI346"/>
    <mergeCell ref="A364:BL364"/>
    <mergeCell ref="A365:BL365"/>
    <mergeCell ref="A366:F367"/>
    <mergeCell ref="G366:S367"/>
    <mergeCell ref="T366:Y367"/>
    <mergeCell ref="Z366:AD367"/>
    <mergeCell ref="AE366:AJ367"/>
    <mergeCell ref="AK366:AP367"/>
    <mergeCell ref="AQ366:AV367"/>
    <mergeCell ref="AW366:BD367"/>
    <mergeCell ref="AJ348:AN348"/>
    <mergeCell ref="AO348:AS348"/>
    <mergeCell ref="AT348:AW348"/>
    <mergeCell ref="AX348:BB348"/>
    <mergeCell ref="BC348:BG348"/>
    <mergeCell ref="BH348:BL348"/>
    <mergeCell ref="A348:F348"/>
    <mergeCell ref="G348:P348"/>
    <mergeCell ref="Q348:U348"/>
    <mergeCell ref="V348:Y348"/>
    <mergeCell ref="Z348:AD348"/>
    <mergeCell ref="AE348:AI348"/>
    <mergeCell ref="AO350:AS350"/>
    <mergeCell ref="AT350:AW350"/>
    <mergeCell ref="AX350:BB350"/>
    <mergeCell ref="BC350:BG350"/>
    <mergeCell ref="BH350:BL350"/>
    <mergeCell ref="A351:F351"/>
    <mergeCell ref="G351:P351"/>
    <mergeCell ref="Q351:U351"/>
    <mergeCell ref="V351:Y351"/>
    <mergeCell ref="Z351:AD351"/>
    <mergeCell ref="AK370:AP370"/>
    <mergeCell ref="AQ370:AV370"/>
    <mergeCell ref="A369:F369"/>
    <mergeCell ref="G369:S369"/>
    <mergeCell ref="T369:Y369"/>
    <mergeCell ref="Z369:AD369"/>
    <mergeCell ref="AE369:AJ369"/>
    <mergeCell ref="AK369:AP369"/>
    <mergeCell ref="BE366:BL367"/>
    <mergeCell ref="A368:F368"/>
    <mergeCell ref="G368:S368"/>
    <mergeCell ref="T368:Y368"/>
    <mergeCell ref="Z368:AD368"/>
    <mergeCell ref="AE368:AJ368"/>
    <mergeCell ref="AK368:AP368"/>
    <mergeCell ref="AQ368:AV368"/>
    <mergeCell ref="AW368:BD368"/>
    <mergeCell ref="BE368:BL368"/>
    <mergeCell ref="A399:AA399"/>
    <mergeCell ref="AH399:AP399"/>
    <mergeCell ref="AU399:BF399"/>
    <mergeCell ref="AH400:AP400"/>
    <mergeCell ref="AU400:BF400"/>
    <mergeCell ref="A31:D31"/>
    <mergeCell ref="E31:T31"/>
    <mergeCell ref="U31:Y31"/>
    <mergeCell ref="Z31:AD31"/>
    <mergeCell ref="AE31:AH31"/>
    <mergeCell ref="A392:BL392"/>
    <mergeCell ref="A396:AA396"/>
    <mergeCell ref="AH396:AP396"/>
    <mergeCell ref="AU396:BF396"/>
    <mergeCell ref="AH397:AP397"/>
    <mergeCell ref="AU397:BF397"/>
    <mergeCell ref="AW370:BD370"/>
    <mergeCell ref="BE370:BL370"/>
    <mergeCell ref="A386:BL386"/>
    <mergeCell ref="A387:BL387"/>
    <mergeCell ref="A390:BL390"/>
    <mergeCell ref="A391:BL391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U81:BY81"/>
    <mergeCell ref="A82:D82"/>
    <mergeCell ref="E82:T82"/>
    <mergeCell ref="U82:Y82"/>
    <mergeCell ref="Z82:AD82"/>
    <mergeCell ref="AE82:AH82"/>
    <mergeCell ref="AI82:AM82"/>
    <mergeCell ref="AN82:AR82"/>
    <mergeCell ref="AS82:AW82"/>
    <mergeCell ref="AX82:BA82"/>
    <mergeCell ref="AS81:AW81"/>
    <mergeCell ref="AX81:BA81"/>
    <mergeCell ref="BB81:BF81"/>
    <mergeCell ref="BG81:BK81"/>
    <mergeCell ref="BL81:BP81"/>
    <mergeCell ref="BQ81:BT81"/>
    <mergeCell ref="BL80:BP80"/>
    <mergeCell ref="BQ80:BT80"/>
    <mergeCell ref="BU80:BY80"/>
    <mergeCell ref="A81:D81"/>
    <mergeCell ref="E81:T81"/>
    <mergeCell ref="U81:Y81"/>
    <mergeCell ref="Z81:AD81"/>
    <mergeCell ref="AE81:AH81"/>
    <mergeCell ref="AI81:AM81"/>
    <mergeCell ref="AN81:AR81"/>
    <mergeCell ref="AI80:AM80"/>
    <mergeCell ref="AN80:AR80"/>
    <mergeCell ref="AS80:AW80"/>
    <mergeCell ref="AX80:BA80"/>
    <mergeCell ref="BB80:BF80"/>
    <mergeCell ref="BG80:BK80"/>
    <mergeCell ref="BL83:BP83"/>
    <mergeCell ref="BQ83:BT83"/>
    <mergeCell ref="BU83:BY83"/>
    <mergeCell ref="A84:D84"/>
    <mergeCell ref="E84:T84"/>
    <mergeCell ref="U84:Y84"/>
    <mergeCell ref="Z84:AD84"/>
    <mergeCell ref="AE84:AH84"/>
    <mergeCell ref="AI84:AM84"/>
    <mergeCell ref="AN84:AR84"/>
    <mergeCell ref="AI83:AM83"/>
    <mergeCell ref="AN83:AR83"/>
    <mergeCell ref="AS83:AW83"/>
    <mergeCell ref="AX83:BA83"/>
    <mergeCell ref="BB83:BF83"/>
    <mergeCell ref="BG83:BK83"/>
    <mergeCell ref="BB82:BF82"/>
    <mergeCell ref="BG82:BK82"/>
    <mergeCell ref="BL82:BP82"/>
    <mergeCell ref="BQ82:BT82"/>
    <mergeCell ref="BU82:BY82"/>
    <mergeCell ref="A83:D83"/>
    <mergeCell ref="E83:T83"/>
    <mergeCell ref="U83:Y83"/>
    <mergeCell ref="Z83:AD83"/>
    <mergeCell ref="AE83:AH83"/>
    <mergeCell ref="BB85:BF85"/>
    <mergeCell ref="BG85:BK85"/>
    <mergeCell ref="BL85:BP85"/>
    <mergeCell ref="BQ85:BT85"/>
    <mergeCell ref="BU85:BY85"/>
    <mergeCell ref="BU84:BY84"/>
    <mergeCell ref="A85:D85"/>
    <mergeCell ref="E85:T85"/>
    <mergeCell ref="U85:Y85"/>
    <mergeCell ref="Z85:AD85"/>
    <mergeCell ref="AE85:AH85"/>
    <mergeCell ref="AI85:AM85"/>
    <mergeCell ref="AN85:AR85"/>
    <mergeCell ref="AS85:AW85"/>
    <mergeCell ref="AX85:BA85"/>
    <mergeCell ref="AS84:AW84"/>
    <mergeCell ref="AX84:BA84"/>
    <mergeCell ref="BB84:BF84"/>
    <mergeCell ref="BG84:BK84"/>
    <mergeCell ref="BL84:BP84"/>
    <mergeCell ref="BQ84:BT84"/>
    <mergeCell ref="AM103:AQ103"/>
    <mergeCell ref="AR103:AV103"/>
    <mergeCell ref="AW103:BA103"/>
    <mergeCell ref="BB103:BF103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G111:BK111"/>
    <mergeCell ref="A112:D112"/>
    <mergeCell ref="E112:W112"/>
    <mergeCell ref="X112:AB112"/>
    <mergeCell ref="AC112:AG112"/>
    <mergeCell ref="AH112:AL112"/>
    <mergeCell ref="AM112:AQ112"/>
    <mergeCell ref="AR112:AV112"/>
    <mergeCell ref="AW112:BA112"/>
    <mergeCell ref="BB112:BF112"/>
    <mergeCell ref="BG110:BK110"/>
    <mergeCell ref="A111:D111"/>
    <mergeCell ref="E111:W111"/>
    <mergeCell ref="X111:AB111"/>
    <mergeCell ref="AC111:AG111"/>
    <mergeCell ref="AH111:AL111"/>
    <mergeCell ref="AM111:AQ111"/>
    <mergeCell ref="AR111:AV111"/>
    <mergeCell ref="AW111:BA111"/>
    <mergeCell ref="BB111:BF111"/>
    <mergeCell ref="BG113:BK113"/>
    <mergeCell ref="A114:D114"/>
    <mergeCell ref="E114:W114"/>
    <mergeCell ref="X114:AB114"/>
    <mergeCell ref="AC114:AG114"/>
    <mergeCell ref="AH114:AL114"/>
    <mergeCell ref="AM114:AQ114"/>
    <mergeCell ref="AR114:AV114"/>
    <mergeCell ref="AW114:BA114"/>
    <mergeCell ref="BB114:BF114"/>
    <mergeCell ref="BG112:BK112"/>
    <mergeCell ref="A113:D113"/>
    <mergeCell ref="E113:W113"/>
    <mergeCell ref="X113:AB113"/>
    <mergeCell ref="AC113:AG113"/>
    <mergeCell ref="AH113:AL113"/>
    <mergeCell ref="AM113:AQ113"/>
    <mergeCell ref="AR113:AV113"/>
    <mergeCell ref="AW113:BA113"/>
    <mergeCell ref="BB113:BF113"/>
    <mergeCell ref="BG115:BK115"/>
    <mergeCell ref="A116:D116"/>
    <mergeCell ref="E116:W116"/>
    <mergeCell ref="X116:AB116"/>
    <mergeCell ref="AC116:AG116"/>
    <mergeCell ref="AH116:AL116"/>
    <mergeCell ref="AM116:AQ116"/>
    <mergeCell ref="AR116:AV116"/>
    <mergeCell ref="AW116:BA116"/>
    <mergeCell ref="BB116:BF116"/>
    <mergeCell ref="BG114:BK114"/>
    <mergeCell ref="A115:D115"/>
    <mergeCell ref="E115:W115"/>
    <mergeCell ref="X115:AB115"/>
    <mergeCell ref="AC115:AG115"/>
    <mergeCell ref="AH115:AL115"/>
    <mergeCell ref="AM115:AQ115"/>
    <mergeCell ref="AR115:AV115"/>
    <mergeCell ref="AW115:BA115"/>
    <mergeCell ref="BB115:BF115"/>
    <mergeCell ref="BG117:BK117"/>
    <mergeCell ref="A118:D118"/>
    <mergeCell ref="E118:W118"/>
    <mergeCell ref="X118:AB118"/>
    <mergeCell ref="AC118:AG118"/>
    <mergeCell ref="AH118:AL118"/>
    <mergeCell ref="AM118:AQ118"/>
    <mergeCell ref="AR118:AV118"/>
    <mergeCell ref="AW118:BA118"/>
    <mergeCell ref="BB118:BF118"/>
    <mergeCell ref="BG116:BK116"/>
    <mergeCell ref="A117:D117"/>
    <mergeCell ref="E117:W117"/>
    <mergeCell ref="X117:AB117"/>
    <mergeCell ref="AC117:AG117"/>
    <mergeCell ref="AH117:AL117"/>
    <mergeCell ref="AM117:AQ117"/>
    <mergeCell ref="AR117:AV117"/>
    <mergeCell ref="AW117:BA117"/>
    <mergeCell ref="BB117:BF117"/>
    <mergeCell ref="BG120:BK120"/>
    <mergeCell ref="BG119:BK119"/>
    <mergeCell ref="A120:D120"/>
    <mergeCell ref="E120:W120"/>
    <mergeCell ref="X120:AB120"/>
    <mergeCell ref="AC120:AG120"/>
    <mergeCell ref="AH120:AL120"/>
    <mergeCell ref="AM120:AQ120"/>
    <mergeCell ref="AR120:AV120"/>
    <mergeCell ref="AW120:BA120"/>
    <mergeCell ref="BB120:BF120"/>
    <mergeCell ref="BG118:BK118"/>
    <mergeCell ref="A119:D119"/>
    <mergeCell ref="E119:W119"/>
    <mergeCell ref="X119:AB119"/>
    <mergeCell ref="AC119:AG119"/>
    <mergeCell ref="AH119:AL119"/>
    <mergeCell ref="AM119:AQ119"/>
    <mergeCell ref="AR119:AV119"/>
    <mergeCell ref="AW119:BA119"/>
    <mergeCell ref="BB119:BF119"/>
    <mergeCell ref="A138:C138"/>
    <mergeCell ref="D138:T138"/>
    <mergeCell ref="U138:Y138"/>
    <mergeCell ref="Z138:AD138"/>
    <mergeCell ref="AE138:AH138"/>
    <mergeCell ref="AI138:AM138"/>
    <mergeCell ref="AN138:AR138"/>
    <mergeCell ref="BL139:BP139"/>
    <mergeCell ref="BQ139:BT139"/>
    <mergeCell ref="BU139:BY139"/>
    <mergeCell ref="A140:C140"/>
    <mergeCell ref="D140:T140"/>
    <mergeCell ref="U140:Y140"/>
    <mergeCell ref="Z140:AD140"/>
    <mergeCell ref="AE140:AH140"/>
    <mergeCell ref="AI140:AM140"/>
    <mergeCell ref="AN140:AR140"/>
    <mergeCell ref="AI139:AM139"/>
    <mergeCell ref="AN139:AR139"/>
    <mergeCell ref="AS139:AW139"/>
    <mergeCell ref="AX139:BA139"/>
    <mergeCell ref="BB139:BF139"/>
    <mergeCell ref="BG139:BK139"/>
    <mergeCell ref="A139:C139"/>
    <mergeCell ref="D139:T139"/>
    <mergeCell ref="U139:Y139"/>
    <mergeCell ref="Z139:AD139"/>
    <mergeCell ref="AE139:AH139"/>
    <mergeCell ref="BB141:BF141"/>
    <mergeCell ref="BG141:BK141"/>
    <mergeCell ref="BL141:BP141"/>
    <mergeCell ref="BQ141:BT141"/>
    <mergeCell ref="BU141:BY141"/>
    <mergeCell ref="A142:C142"/>
    <mergeCell ref="D142:T142"/>
    <mergeCell ref="U142:Y142"/>
    <mergeCell ref="Z142:AD142"/>
    <mergeCell ref="AE142:AH142"/>
    <mergeCell ref="BU140:BY140"/>
    <mergeCell ref="A141:C141"/>
    <mergeCell ref="D141:T141"/>
    <mergeCell ref="U141:Y141"/>
    <mergeCell ref="Z141:AD141"/>
    <mergeCell ref="AE141:AH141"/>
    <mergeCell ref="AI141:AM141"/>
    <mergeCell ref="AN141:AR141"/>
    <mergeCell ref="AS141:AW141"/>
    <mergeCell ref="AX141:BA141"/>
    <mergeCell ref="AS140:AW140"/>
    <mergeCell ref="AX140:BA140"/>
    <mergeCell ref="BB140:BF140"/>
    <mergeCell ref="BG140:BK140"/>
    <mergeCell ref="BL140:BP140"/>
    <mergeCell ref="BQ140:BT140"/>
    <mergeCell ref="BU143:BY143"/>
    <mergeCell ref="A144:C144"/>
    <mergeCell ref="D144:T144"/>
    <mergeCell ref="U144:Y144"/>
    <mergeCell ref="Z144:AD144"/>
    <mergeCell ref="AE144:AH144"/>
    <mergeCell ref="AI144:AM144"/>
    <mergeCell ref="AN144:AR144"/>
    <mergeCell ref="AS144:AW144"/>
    <mergeCell ref="AX144:BA144"/>
    <mergeCell ref="AS143:AW143"/>
    <mergeCell ref="AX143:BA143"/>
    <mergeCell ref="BB143:BF143"/>
    <mergeCell ref="BG143:BK143"/>
    <mergeCell ref="BL143:BP143"/>
    <mergeCell ref="BQ143:BT143"/>
    <mergeCell ref="BL142:BP142"/>
    <mergeCell ref="BQ142:BT142"/>
    <mergeCell ref="BU142:BY142"/>
    <mergeCell ref="A143:C143"/>
    <mergeCell ref="D143:T143"/>
    <mergeCell ref="U143:Y143"/>
    <mergeCell ref="Z143:AD143"/>
    <mergeCell ref="AE143:AH143"/>
    <mergeCell ref="AI143:AM143"/>
    <mergeCell ref="AN143:AR143"/>
    <mergeCell ref="AI142:AM142"/>
    <mergeCell ref="AN142:AR142"/>
    <mergeCell ref="AS142:AW142"/>
    <mergeCell ref="AX142:BA142"/>
    <mergeCell ref="BB142:BF142"/>
    <mergeCell ref="BG142:BK142"/>
    <mergeCell ref="BL145:BP145"/>
    <mergeCell ref="BQ145:BT145"/>
    <mergeCell ref="BU145:BY145"/>
    <mergeCell ref="A146:C146"/>
    <mergeCell ref="D146:T146"/>
    <mergeCell ref="U146:Y146"/>
    <mergeCell ref="Z146:AD146"/>
    <mergeCell ref="AE146:AH146"/>
    <mergeCell ref="AI146:AM146"/>
    <mergeCell ref="AN146:AR146"/>
    <mergeCell ref="AI145:AM145"/>
    <mergeCell ref="AN145:AR145"/>
    <mergeCell ref="AS145:AW145"/>
    <mergeCell ref="AX145:BA145"/>
    <mergeCell ref="BB145:BF145"/>
    <mergeCell ref="BG145:BK145"/>
    <mergeCell ref="BB144:BF144"/>
    <mergeCell ref="BG144:BK144"/>
    <mergeCell ref="BL144:BP144"/>
    <mergeCell ref="BQ144:BT144"/>
    <mergeCell ref="BU144:BY144"/>
    <mergeCell ref="A145:C145"/>
    <mergeCell ref="D145:T145"/>
    <mergeCell ref="U145:Y145"/>
    <mergeCell ref="Z145:AD145"/>
    <mergeCell ref="AE145:AH145"/>
    <mergeCell ref="BU146:BY146"/>
    <mergeCell ref="AI148:AM148"/>
    <mergeCell ref="AS146:AW146"/>
    <mergeCell ref="AX146:BA146"/>
    <mergeCell ref="BB146:BF146"/>
    <mergeCell ref="BG146:BK146"/>
    <mergeCell ref="BL146:BP146"/>
    <mergeCell ref="BQ146:BT146"/>
    <mergeCell ref="Z148:AD148"/>
    <mergeCell ref="Z158:AD158"/>
    <mergeCell ref="AE158:AI158"/>
    <mergeCell ref="AJ158:AN158"/>
    <mergeCell ref="AO158:AS158"/>
    <mergeCell ref="A157:C157"/>
    <mergeCell ref="D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AO154:AS154"/>
    <mergeCell ref="AT154:AX154"/>
    <mergeCell ref="AY154:BC154"/>
    <mergeCell ref="BD154:BH154"/>
    <mergeCell ref="AE155:AI155"/>
    <mergeCell ref="AJ155:AN155"/>
    <mergeCell ref="A154:C154"/>
    <mergeCell ref="D154:T154"/>
    <mergeCell ref="U154:Y154"/>
    <mergeCell ref="AT160:AX160"/>
    <mergeCell ref="AY160:BC160"/>
    <mergeCell ref="BD160:BH160"/>
    <mergeCell ref="A161:C161"/>
    <mergeCell ref="D161:T161"/>
    <mergeCell ref="U161:Y161"/>
    <mergeCell ref="Z161:AD161"/>
    <mergeCell ref="AE161:AI161"/>
    <mergeCell ref="AJ161:AN161"/>
    <mergeCell ref="AO161:AS161"/>
    <mergeCell ref="AT159:AX159"/>
    <mergeCell ref="AY159:BC159"/>
    <mergeCell ref="BD159:BH159"/>
    <mergeCell ref="A160:C160"/>
    <mergeCell ref="D160:T160"/>
    <mergeCell ref="U160:Y160"/>
    <mergeCell ref="Z160:AD160"/>
    <mergeCell ref="AE160:AI160"/>
    <mergeCell ref="AJ160:AN160"/>
    <mergeCell ref="AO160:AS160"/>
    <mergeCell ref="AT162:AX162"/>
    <mergeCell ref="AY162:BC162"/>
    <mergeCell ref="BD162:BH162"/>
    <mergeCell ref="A163:C163"/>
    <mergeCell ref="D163:T163"/>
    <mergeCell ref="U163:Y163"/>
    <mergeCell ref="Z163:AD163"/>
    <mergeCell ref="AE163:AI163"/>
    <mergeCell ref="AJ163:AN163"/>
    <mergeCell ref="AO163:AS163"/>
    <mergeCell ref="AT161:AX161"/>
    <mergeCell ref="AY161:BC161"/>
    <mergeCell ref="BD161:BH161"/>
    <mergeCell ref="A162:C162"/>
    <mergeCell ref="D162:T162"/>
    <mergeCell ref="U162:Y162"/>
    <mergeCell ref="Z162:AD162"/>
    <mergeCell ref="AE162:AI162"/>
    <mergeCell ref="AJ162:AN162"/>
    <mergeCell ref="AO162:AS162"/>
    <mergeCell ref="AT164:AX164"/>
    <mergeCell ref="AY164:BC164"/>
    <mergeCell ref="BD164:BH164"/>
    <mergeCell ref="A165:C165"/>
    <mergeCell ref="D165:T165"/>
    <mergeCell ref="U165:Y165"/>
    <mergeCell ref="Z165:AD165"/>
    <mergeCell ref="AE165:AI165"/>
    <mergeCell ref="AJ165:AN165"/>
    <mergeCell ref="AO165:AS165"/>
    <mergeCell ref="AT163:AX163"/>
    <mergeCell ref="AY163:BC163"/>
    <mergeCell ref="BD163:BH163"/>
    <mergeCell ref="A164:C164"/>
    <mergeCell ref="D164:T164"/>
    <mergeCell ref="U164:Y164"/>
    <mergeCell ref="Z164:AD164"/>
    <mergeCell ref="AE164:AI164"/>
    <mergeCell ref="AJ164:AN164"/>
    <mergeCell ref="AO164:AS164"/>
    <mergeCell ref="AT166:AX166"/>
    <mergeCell ref="AY166:BC166"/>
    <mergeCell ref="BD166:BH166"/>
    <mergeCell ref="A167:C167"/>
    <mergeCell ref="D167:T167"/>
    <mergeCell ref="U167:Y167"/>
    <mergeCell ref="Z167:AD167"/>
    <mergeCell ref="AE167:AI167"/>
    <mergeCell ref="AJ167:AN167"/>
    <mergeCell ref="AO167:AS167"/>
    <mergeCell ref="AT165:AX165"/>
    <mergeCell ref="AY165:BC165"/>
    <mergeCell ref="BD165:BH165"/>
    <mergeCell ref="A166:C166"/>
    <mergeCell ref="D166:T166"/>
    <mergeCell ref="U166:Y166"/>
    <mergeCell ref="Z166:AD166"/>
    <mergeCell ref="AE166:AI166"/>
    <mergeCell ref="AJ166:AN166"/>
    <mergeCell ref="AO166:AS166"/>
    <mergeCell ref="AT168:AX168"/>
    <mergeCell ref="AY168:BC168"/>
    <mergeCell ref="BD168:BH168"/>
    <mergeCell ref="A169:C169"/>
    <mergeCell ref="D169:T169"/>
    <mergeCell ref="U169:Y169"/>
    <mergeCell ref="Z169:AD169"/>
    <mergeCell ref="AE169:AI169"/>
    <mergeCell ref="AJ169:AN169"/>
    <mergeCell ref="AO169:AS169"/>
    <mergeCell ref="AT167:AX167"/>
    <mergeCell ref="AY167:BC167"/>
    <mergeCell ref="BD167:BH167"/>
    <mergeCell ref="A168:C168"/>
    <mergeCell ref="D168:T168"/>
    <mergeCell ref="U168:Y168"/>
    <mergeCell ref="Z168:AD168"/>
    <mergeCell ref="AE168:AI168"/>
    <mergeCell ref="AJ168:AN168"/>
    <mergeCell ref="AO168:AS168"/>
    <mergeCell ref="AT170:AX170"/>
    <mergeCell ref="AY170:BC170"/>
    <mergeCell ref="BD170:BH170"/>
    <mergeCell ref="A171:C171"/>
    <mergeCell ref="D171:T171"/>
    <mergeCell ref="U171:Y171"/>
    <mergeCell ref="Z171:AD171"/>
    <mergeCell ref="AE171:AI171"/>
    <mergeCell ref="AJ171:AN171"/>
    <mergeCell ref="AO171:AS171"/>
    <mergeCell ref="AT169:AX169"/>
    <mergeCell ref="AY169:BC169"/>
    <mergeCell ref="BD169:BH169"/>
    <mergeCell ref="A170:C170"/>
    <mergeCell ref="D170:T170"/>
    <mergeCell ref="U170:Y170"/>
    <mergeCell ref="Z170:AD170"/>
    <mergeCell ref="AE170:AI170"/>
    <mergeCell ref="AJ170:AN170"/>
    <mergeCell ref="AO170:AS170"/>
    <mergeCell ref="AU182:AY182"/>
    <mergeCell ref="AZ182:BD182"/>
    <mergeCell ref="BE182:BI182"/>
    <mergeCell ref="BJ182:BN182"/>
    <mergeCell ref="BO182:BS182"/>
    <mergeCell ref="BT182:BX182"/>
    <mergeCell ref="A182:C182"/>
    <mergeCell ref="D182:P182"/>
    <mergeCell ref="Q182:U182"/>
    <mergeCell ref="V182:AE182"/>
    <mergeCell ref="AF182:AJ182"/>
    <mergeCell ref="AK182:AO182"/>
    <mergeCell ref="AP182:AT182"/>
    <mergeCell ref="AT172:AX172"/>
    <mergeCell ref="AY172:BC172"/>
    <mergeCell ref="BD172:BH172"/>
    <mergeCell ref="AT171:AX171"/>
    <mergeCell ref="AY171:BC171"/>
    <mergeCell ref="BD171:BH171"/>
    <mergeCell ref="A172:C172"/>
    <mergeCell ref="D172:T172"/>
    <mergeCell ref="U172:Y172"/>
    <mergeCell ref="Z172:AD172"/>
    <mergeCell ref="AE172:AI172"/>
    <mergeCell ref="AJ172:AN172"/>
    <mergeCell ref="AO172:AS172"/>
    <mergeCell ref="BT181:BX181"/>
    <mergeCell ref="BT180:BX180"/>
    <mergeCell ref="BT179:BX179"/>
    <mergeCell ref="AP179:AT179"/>
    <mergeCell ref="AU179:AY179"/>
    <mergeCell ref="AZ179:BD179"/>
    <mergeCell ref="BE183:BI183"/>
    <mergeCell ref="BJ183:BN183"/>
    <mergeCell ref="BO183:BS183"/>
    <mergeCell ref="A183:C183"/>
    <mergeCell ref="D183:P183"/>
    <mergeCell ref="Q183:U183"/>
    <mergeCell ref="V183:AE183"/>
    <mergeCell ref="AF183:AJ183"/>
    <mergeCell ref="AK183:AO183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4:BI184"/>
    <mergeCell ref="BJ184:BN184"/>
    <mergeCell ref="AZ189:BD189"/>
    <mergeCell ref="AP188:AT188"/>
    <mergeCell ref="AU188:AY188"/>
    <mergeCell ref="AZ188:BD188"/>
    <mergeCell ref="BE188:BI188"/>
    <mergeCell ref="BJ188:BN188"/>
    <mergeCell ref="BO188:BS188"/>
    <mergeCell ref="BE187:BI187"/>
    <mergeCell ref="BJ187:BN187"/>
    <mergeCell ref="BO187:BS187"/>
    <mergeCell ref="BT187:BX187"/>
    <mergeCell ref="A188:C188"/>
    <mergeCell ref="D188:P188"/>
    <mergeCell ref="Q188:U188"/>
    <mergeCell ref="V188:AE188"/>
    <mergeCell ref="AF188:AJ188"/>
    <mergeCell ref="AK188:AO188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T188:BX188"/>
    <mergeCell ref="A189:C189"/>
    <mergeCell ref="D189:P189"/>
    <mergeCell ref="Q189:U189"/>
    <mergeCell ref="V189:AE189"/>
    <mergeCell ref="AF189:AJ189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89:BI189"/>
    <mergeCell ref="BJ189:BN189"/>
    <mergeCell ref="BO189:BS189"/>
    <mergeCell ref="BT189:BX189"/>
    <mergeCell ref="A193:C193"/>
    <mergeCell ref="D193:P193"/>
    <mergeCell ref="Q193:U193"/>
    <mergeCell ref="V193:AE193"/>
    <mergeCell ref="AF193:AJ193"/>
    <mergeCell ref="AK193:AO193"/>
    <mergeCell ref="BE190:BI190"/>
    <mergeCell ref="BJ190:BN190"/>
    <mergeCell ref="BO190:BS190"/>
    <mergeCell ref="BT190:BX190"/>
    <mergeCell ref="AP189:AT189"/>
    <mergeCell ref="AU189:AY189"/>
    <mergeCell ref="BT195:BX195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E197:BI197"/>
    <mergeCell ref="BJ197:BN197"/>
    <mergeCell ref="BO197:BS197"/>
    <mergeCell ref="BT197:BX197"/>
    <mergeCell ref="A196:C196"/>
    <mergeCell ref="D196:P196"/>
    <mergeCell ref="A201:C201"/>
    <mergeCell ref="D201:P201"/>
    <mergeCell ref="Q201:U201"/>
    <mergeCell ref="V201:AE201"/>
    <mergeCell ref="AF201:AJ201"/>
    <mergeCell ref="AK201:AO201"/>
    <mergeCell ref="AF198:AJ198"/>
    <mergeCell ref="AK198:AO198"/>
    <mergeCell ref="AP198:AT198"/>
    <mergeCell ref="AU198:AY198"/>
    <mergeCell ref="AZ198:BD198"/>
    <mergeCell ref="BE198:BI198"/>
    <mergeCell ref="BJ198:BN198"/>
    <mergeCell ref="BO198:BS198"/>
    <mergeCell ref="BT198:BX198"/>
    <mergeCell ref="D198:P198"/>
    <mergeCell ref="A198:C198"/>
    <mergeCell ref="Q198:U198"/>
    <mergeCell ref="V198:AE198"/>
    <mergeCell ref="AF199:AJ199"/>
    <mergeCell ref="AK199:AO199"/>
    <mergeCell ref="AP199:AT199"/>
    <mergeCell ref="AU199:AY199"/>
    <mergeCell ref="AZ199:BD199"/>
    <mergeCell ref="BE199:BI199"/>
    <mergeCell ref="BJ199:BN199"/>
    <mergeCell ref="BO199:BS199"/>
    <mergeCell ref="BT199:BX199"/>
    <mergeCell ref="D199:P199"/>
    <mergeCell ref="A199:C199"/>
    <mergeCell ref="Q199:U199"/>
    <mergeCell ref="V199:AE199"/>
    <mergeCell ref="BE202:BI202"/>
    <mergeCell ref="BJ202:BN202"/>
    <mergeCell ref="BO202:BS202"/>
    <mergeCell ref="BT202:BX202"/>
    <mergeCell ref="A204:C204"/>
    <mergeCell ref="D204:P204"/>
    <mergeCell ref="Q204:U204"/>
    <mergeCell ref="V204:AE204"/>
    <mergeCell ref="AF204:AJ204"/>
    <mergeCell ref="AK204:AO204"/>
    <mergeCell ref="BE206:BI206"/>
    <mergeCell ref="BJ206:BN206"/>
    <mergeCell ref="BO206:BS206"/>
    <mergeCell ref="BT206:BX206"/>
    <mergeCell ref="AK202:AO202"/>
    <mergeCell ref="AP202:AT202"/>
    <mergeCell ref="AU202:AY202"/>
    <mergeCell ref="AZ202:BD202"/>
    <mergeCell ref="D203:P203"/>
    <mergeCell ref="Q203:U203"/>
    <mergeCell ref="V203:AE203"/>
    <mergeCell ref="A203:C203"/>
    <mergeCell ref="AF203:AJ203"/>
    <mergeCell ref="AK203:AO203"/>
    <mergeCell ref="AP203:AT203"/>
    <mergeCell ref="AU203:AY203"/>
    <mergeCell ref="AZ203:BD203"/>
    <mergeCell ref="BE203:BI203"/>
    <mergeCell ref="BJ203:BN203"/>
    <mergeCell ref="BO203:BS203"/>
    <mergeCell ref="BT203:BX203"/>
    <mergeCell ref="A205:C205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7:BI207"/>
    <mergeCell ref="BJ207:BN207"/>
    <mergeCell ref="BO207:BS207"/>
    <mergeCell ref="BT207:BX207"/>
    <mergeCell ref="A207:C207"/>
    <mergeCell ref="BT210:BX210"/>
    <mergeCell ref="BT209:BX209"/>
    <mergeCell ref="BT204:BX204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4:AT204"/>
    <mergeCell ref="AU204:AY204"/>
    <mergeCell ref="AZ204:BD204"/>
    <mergeCell ref="BE204:BI204"/>
    <mergeCell ref="BJ204:BN204"/>
    <mergeCell ref="BO204:BS204"/>
    <mergeCell ref="AP210:AT210"/>
    <mergeCell ref="AU210:AY210"/>
    <mergeCell ref="AZ210:BD210"/>
    <mergeCell ref="BE210:BI210"/>
    <mergeCell ref="BJ210:BN210"/>
    <mergeCell ref="BO210:BS210"/>
    <mergeCell ref="BE209:BI209"/>
    <mergeCell ref="BJ209:BN209"/>
    <mergeCell ref="BO209:BS209"/>
    <mergeCell ref="A210:C210"/>
    <mergeCell ref="D210:P210"/>
    <mergeCell ref="Q210:U210"/>
    <mergeCell ref="V210:AE210"/>
    <mergeCell ref="AF210:AJ210"/>
    <mergeCell ref="AK210:AO210"/>
    <mergeCell ref="V208:AE208"/>
    <mergeCell ref="AF208:AJ208"/>
    <mergeCell ref="AK208:AO208"/>
    <mergeCell ref="AP209:AT209"/>
    <mergeCell ref="AU209:AY209"/>
    <mergeCell ref="AZ209:BD209"/>
    <mergeCell ref="AP208:AT208"/>
    <mergeCell ref="AU208:AY208"/>
    <mergeCell ref="AZ208:BD208"/>
    <mergeCell ref="BE208:BI208"/>
    <mergeCell ref="BJ208:BN208"/>
    <mergeCell ref="BO208:BS208"/>
    <mergeCell ref="A208:C208"/>
    <mergeCell ref="D208:P208"/>
    <mergeCell ref="Q208:U208"/>
    <mergeCell ref="BT212:BX212"/>
    <mergeCell ref="AP212:AT212"/>
    <mergeCell ref="AU212:AY212"/>
    <mergeCell ref="AZ212:BD212"/>
    <mergeCell ref="BE212:BI212"/>
    <mergeCell ref="BJ212:BN212"/>
    <mergeCell ref="BO212:BS212"/>
    <mergeCell ref="BE211:BI211"/>
    <mergeCell ref="BJ211:BN211"/>
    <mergeCell ref="BO211:BS211"/>
    <mergeCell ref="BT211:BX211"/>
    <mergeCell ref="A212:C212"/>
    <mergeCell ref="D212:P212"/>
    <mergeCell ref="Q212:U212"/>
    <mergeCell ref="V212:AE212"/>
    <mergeCell ref="AF212:AJ212"/>
    <mergeCell ref="AK212:AO212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AP223:AT223"/>
    <mergeCell ref="AU223:AY223"/>
    <mergeCell ref="AZ223:BD223"/>
    <mergeCell ref="BE223:BI223"/>
    <mergeCell ref="AP220:AT220"/>
    <mergeCell ref="AU220:AY220"/>
    <mergeCell ref="AZ220:BD220"/>
    <mergeCell ref="BE220:BI220"/>
    <mergeCell ref="A218:BL21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225:C225"/>
    <mergeCell ref="D225:P225"/>
    <mergeCell ref="Q225:U225"/>
    <mergeCell ref="V225:AE225"/>
    <mergeCell ref="AF225:AJ225"/>
    <mergeCell ref="AK225:AO225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250:T250"/>
    <mergeCell ref="U250:Y250"/>
    <mergeCell ref="Z250:AD250"/>
    <mergeCell ref="AE250:AI250"/>
    <mergeCell ref="AJ250:AN250"/>
    <mergeCell ref="AO250:AS250"/>
    <mergeCell ref="AP241:AT241"/>
    <mergeCell ref="AU241:AY241"/>
    <mergeCell ref="AZ241:BD241"/>
    <mergeCell ref="BE241:BI241"/>
    <mergeCell ref="AT249:AX249"/>
    <mergeCell ref="AY249:BC249"/>
    <mergeCell ref="BD249:BH249"/>
    <mergeCell ref="BI249:BM249"/>
    <mergeCell ref="BN249:BR249"/>
    <mergeCell ref="AT247:AX247"/>
    <mergeCell ref="AY247:BC247"/>
    <mergeCell ref="BD247:BH247"/>
    <mergeCell ref="BI247:BM247"/>
    <mergeCell ref="BN247:BR247"/>
    <mergeCell ref="A247:T247"/>
    <mergeCell ref="U247:Y247"/>
    <mergeCell ref="Z247:AD247"/>
    <mergeCell ref="AE247:AI247"/>
    <mergeCell ref="AJ247:AN247"/>
    <mergeCell ref="AO247:AS247"/>
    <mergeCell ref="AO246:AS246"/>
    <mergeCell ref="AT246:AX246"/>
    <mergeCell ref="AY246:BC246"/>
    <mergeCell ref="BD246:BH246"/>
    <mergeCell ref="BI246:BM246"/>
    <mergeCell ref="BN246:BR246"/>
    <mergeCell ref="BD252:BH252"/>
    <mergeCell ref="BI252:BM252"/>
    <mergeCell ref="BN252:BR252"/>
    <mergeCell ref="A253:T253"/>
    <mergeCell ref="U253:Y253"/>
    <mergeCell ref="Z253:AD253"/>
    <mergeCell ref="AE253:AI253"/>
    <mergeCell ref="AJ253:AN253"/>
    <mergeCell ref="AO253:AS253"/>
    <mergeCell ref="AT253:AX253"/>
    <mergeCell ref="BI251:BM251"/>
    <mergeCell ref="BN251:BR251"/>
    <mergeCell ref="A252:T252"/>
    <mergeCell ref="U252:Y252"/>
    <mergeCell ref="Z252:AD252"/>
    <mergeCell ref="AE252:AI252"/>
    <mergeCell ref="AJ252:AN252"/>
    <mergeCell ref="AO252:AS252"/>
    <mergeCell ref="AT252:AX252"/>
    <mergeCell ref="AY252:BC252"/>
    <mergeCell ref="AO255:AS255"/>
    <mergeCell ref="AT255:AX255"/>
    <mergeCell ref="AY255:BC255"/>
    <mergeCell ref="BD255:BH255"/>
    <mergeCell ref="BI255:BM255"/>
    <mergeCell ref="BN255:BR255"/>
    <mergeCell ref="AT254:AX254"/>
    <mergeCell ref="AY254:BC254"/>
    <mergeCell ref="BD254:BH254"/>
    <mergeCell ref="BI254:BM254"/>
    <mergeCell ref="BN254:BR254"/>
    <mergeCell ref="A255:T255"/>
    <mergeCell ref="U255:Y255"/>
    <mergeCell ref="Z255:AD255"/>
    <mergeCell ref="AE255:AI255"/>
    <mergeCell ref="AJ255:AN255"/>
    <mergeCell ref="AY253:BC253"/>
    <mergeCell ref="BD253:BH253"/>
    <mergeCell ref="BI253:BM253"/>
    <mergeCell ref="BN253:BR253"/>
    <mergeCell ref="A254:T254"/>
    <mergeCell ref="U254:Y254"/>
    <mergeCell ref="Z254:AD254"/>
    <mergeCell ref="AE254:AI254"/>
    <mergeCell ref="AJ254:AN254"/>
    <mergeCell ref="AO254:AS254"/>
    <mergeCell ref="AO257:AS257"/>
    <mergeCell ref="AT257:AX257"/>
    <mergeCell ref="AY257:BC257"/>
    <mergeCell ref="BD257:BH257"/>
    <mergeCell ref="BI257:BM257"/>
    <mergeCell ref="BN257:BR257"/>
    <mergeCell ref="AT256:AX256"/>
    <mergeCell ref="AY256:BC256"/>
    <mergeCell ref="BD256:BH256"/>
    <mergeCell ref="BI256:BM256"/>
    <mergeCell ref="BN256:BR256"/>
    <mergeCell ref="A257:T257"/>
    <mergeCell ref="U257:Y257"/>
    <mergeCell ref="Z257:AD257"/>
    <mergeCell ref="AE257:AI257"/>
    <mergeCell ref="AJ257:AN257"/>
    <mergeCell ref="A256:T256"/>
    <mergeCell ref="U256:Y256"/>
    <mergeCell ref="Z256:AD256"/>
    <mergeCell ref="AE256:AI256"/>
    <mergeCell ref="AJ256:AN256"/>
    <mergeCell ref="AO256:AS256"/>
    <mergeCell ref="BJ267:BL267"/>
    <mergeCell ref="A268:C268"/>
    <mergeCell ref="D268:V268"/>
    <mergeCell ref="W268:Y268"/>
    <mergeCell ref="Z268:AB268"/>
    <mergeCell ref="AC268:AE268"/>
    <mergeCell ref="AF268:AH268"/>
    <mergeCell ref="AI268:AK268"/>
    <mergeCell ref="AL268:AN268"/>
    <mergeCell ref="AO268:AQ268"/>
    <mergeCell ref="AR267:AT267"/>
    <mergeCell ref="AU267:AW267"/>
    <mergeCell ref="AX267:AZ267"/>
    <mergeCell ref="BA267:BC267"/>
    <mergeCell ref="BD267:BF267"/>
    <mergeCell ref="BG267:BI267"/>
    <mergeCell ref="A267:C267"/>
    <mergeCell ref="D267:V267"/>
    <mergeCell ref="W267:Y267"/>
    <mergeCell ref="Z267:AB267"/>
    <mergeCell ref="AC267:AE267"/>
    <mergeCell ref="BJ269:BL269"/>
    <mergeCell ref="A270:C270"/>
    <mergeCell ref="D270:V270"/>
    <mergeCell ref="W270:Y270"/>
    <mergeCell ref="Z270:AB270"/>
    <mergeCell ref="AC270:AE270"/>
    <mergeCell ref="AF270:AH270"/>
    <mergeCell ref="AI270:AK270"/>
    <mergeCell ref="AL270:AN270"/>
    <mergeCell ref="AO270:AQ270"/>
    <mergeCell ref="AR269:AT269"/>
    <mergeCell ref="AU269:AW269"/>
    <mergeCell ref="AX269:AZ269"/>
    <mergeCell ref="BA269:BC269"/>
    <mergeCell ref="BD269:BF269"/>
    <mergeCell ref="BG269:BI269"/>
    <mergeCell ref="BJ268:BL268"/>
    <mergeCell ref="A269:C269"/>
    <mergeCell ref="D269:V269"/>
    <mergeCell ref="W269:Y269"/>
    <mergeCell ref="Z269:AB269"/>
    <mergeCell ref="AC269:AE269"/>
    <mergeCell ref="AF269:AH269"/>
    <mergeCell ref="AI269:AK269"/>
    <mergeCell ref="AL269:AN269"/>
    <mergeCell ref="AO269:AQ269"/>
    <mergeCell ref="AR268:AT268"/>
    <mergeCell ref="AU268:AW268"/>
    <mergeCell ref="AX268:AZ268"/>
    <mergeCell ref="BA268:BC268"/>
    <mergeCell ref="BD268:BF268"/>
    <mergeCell ref="BG268:BI268"/>
    <mergeCell ref="BJ271:BL271"/>
    <mergeCell ref="A272:C272"/>
    <mergeCell ref="D272:V272"/>
    <mergeCell ref="W272:Y272"/>
    <mergeCell ref="Z272:AB272"/>
    <mergeCell ref="AC272:AE272"/>
    <mergeCell ref="AF272:AH272"/>
    <mergeCell ref="AI272:AK272"/>
    <mergeCell ref="AL272:AN272"/>
    <mergeCell ref="AO272:AQ272"/>
    <mergeCell ref="AR271:AT271"/>
    <mergeCell ref="AU271:AW271"/>
    <mergeCell ref="AX271:AZ271"/>
    <mergeCell ref="BA271:BC271"/>
    <mergeCell ref="BD271:BF271"/>
    <mergeCell ref="BG271:BI271"/>
    <mergeCell ref="BJ270:BL270"/>
    <mergeCell ref="A271:C271"/>
    <mergeCell ref="D271:V271"/>
    <mergeCell ref="W271:Y271"/>
    <mergeCell ref="Z271:AB271"/>
    <mergeCell ref="AC271:AE271"/>
    <mergeCell ref="AF271:AH271"/>
    <mergeCell ref="AI271:AK271"/>
    <mergeCell ref="AL271:AN271"/>
    <mergeCell ref="AO271:AQ271"/>
    <mergeCell ref="AR270:AT270"/>
    <mergeCell ref="AU270:AW270"/>
    <mergeCell ref="AX270:AZ270"/>
    <mergeCell ref="BA270:BC270"/>
    <mergeCell ref="BD270:BF270"/>
    <mergeCell ref="BG270:BI270"/>
    <mergeCell ref="BD273:BF273"/>
    <mergeCell ref="BG273:BI273"/>
    <mergeCell ref="BJ272:BL272"/>
    <mergeCell ref="A273:C273"/>
    <mergeCell ref="D273:V273"/>
    <mergeCell ref="W273:Y273"/>
    <mergeCell ref="Z273:AB273"/>
    <mergeCell ref="AC273:AE273"/>
    <mergeCell ref="AF273:AH273"/>
    <mergeCell ref="AI273:AK273"/>
    <mergeCell ref="AL273:AN273"/>
    <mergeCell ref="AO273:AQ273"/>
    <mergeCell ref="AR272:AT272"/>
    <mergeCell ref="AU272:AW272"/>
    <mergeCell ref="AX272:AZ272"/>
    <mergeCell ref="BA272:BC272"/>
    <mergeCell ref="BD272:BF272"/>
    <mergeCell ref="BG272:BI272"/>
    <mergeCell ref="AK294:AO294"/>
    <mergeCell ref="AP294:AT294"/>
    <mergeCell ref="AU294:AY294"/>
    <mergeCell ref="AZ294:BD294"/>
    <mergeCell ref="A294:F294"/>
    <mergeCell ref="G294:S294"/>
    <mergeCell ref="T294:Z294"/>
    <mergeCell ref="AA294:AE294"/>
    <mergeCell ref="AF294:AJ294"/>
    <mergeCell ref="BE285:BI285"/>
    <mergeCell ref="BJ285:BN285"/>
    <mergeCell ref="BO285:BS285"/>
    <mergeCell ref="A285:F285"/>
    <mergeCell ref="G285:S285"/>
    <mergeCell ref="T285:Z285"/>
    <mergeCell ref="AA285:AE285"/>
    <mergeCell ref="AF285:AJ285"/>
    <mergeCell ref="AK285:AO285"/>
    <mergeCell ref="AP285:AT285"/>
    <mergeCell ref="AU285:AY285"/>
    <mergeCell ref="AZ285:BD285"/>
    <mergeCell ref="AZ292:BD292"/>
    <mergeCell ref="A293:F293"/>
    <mergeCell ref="G293:S293"/>
    <mergeCell ref="T293:Z293"/>
    <mergeCell ref="AA293:AE293"/>
    <mergeCell ref="AF293:AJ293"/>
    <mergeCell ref="AK293:AO293"/>
    <mergeCell ref="AP293:AT293"/>
    <mergeCell ref="AU293:AY293"/>
    <mergeCell ref="AZ293:BD293"/>
    <mergeCell ref="AU291:AY291"/>
    <mergeCell ref="BB307:BF307"/>
    <mergeCell ref="BG307:BJ307"/>
    <mergeCell ref="BK307:BO307"/>
    <mergeCell ref="BP307:BS307"/>
    <mergeCell ref="BK306:BO306"/>
    <mergeCell ref="BP306:BS306"/>
    <mergeCell ref="A307:M307"/>
    <mergeCell ref="N307:U307"/>
    <mergeCell ref="V307:Z307"/>
    <mergeCell ref="AA307:AE307"/>
    <mergeCell ref="AF307:AI307"/>
    <mergeCell ref="AJ307:AN307"/>
    <mergeCell ref="AO307:AR307"/>
    <mergeCell ref="AS307:AW307"/>
    <mergeCell ref="AJ306:AN306"/>
    <mergeCell ref="AO306:AR306"/>
    <mergeCell ref="AS306:AW306"/>
    <mergeCell ref="AX306:BA306"/>
    <mergeCell ref="BB306:BF306"/>
    <mergeCell ref="BG306:BJ306"/>
    <mergeCell ref="A323:F323"/>
    <mergeCell ref="G323:S323"/>
    <mergeCell ref="T323:Y323"/>
    <mergeCell ref="AX310:BA310"/>
    <mergeCell ref="BB310:BF310"/>
    <mergeCell ref="BG310:BJ310"/>
    <mergeCell ref="BK310:BO310"/>
    <mergeCell ref="BP310:BS310"/>
    <mergeCell ref="A311:M311"/>
    <mergeCell ref="N311:U311"/>
    <mergeCell ref="V311:Z311"/>
    <mergeCell ref="AA311:AE311"/>
    <mergeCell ref="AF311:AI311"/>
    <mergeCell ref="A310:M310"/>
    <mergeCell ref="N310:U310"/>
    <mergeCell ref="V310:Z310"/>
    <mergeCell ref="AA310:AE310"/>
    <mergeCell ref="AF310:AI310"/>
    <mergeCell ref="AJ310:AN310"/>
    <mergeCell ref="AO310:AR310"/>
    <mergeCell ref="AS310:AW310"/>
    <mergeCell ref="AE321:AJ322"/>
    <mergeCell ref="AK321:AP322"/>
    <mergeCell ref="BK311:BO311"/>
    <mergeCell ref="BP311:BS311"/>
    <mergeCell ref="AJ311:AN311"/>
    <mergeCell ref="AO311:AR311"/>
    <mergeCell ref="AS311:AW311"/>
    <mergeCell ref="AX311:BA311"/>
    <mergeCell ref="BB311:BF311"/>
    <mergeCell ref="BG311:BJ311"/>
    <mergeCell ref="A314:BL314"/>
    <mergeCell ref="BB325:BF325"/>
    <mergeCell ref="BG325:BL325"/>
    <mergeCell ref="AQ321:AV322"/>
    <mergeCell ref="AW321:BF321"/>
    <mergeCell ref="BG321:BL322"/>
    <mergeCell ref="AW322:BA322"/>
    <mergeCell ref="BB322:BF322"/>
    <mergeCell ref="Z323:AD323"/>
    <mergeCell ref="AE323:AJ323"/>
    <mergeCell ref="A321:F322"/>
    <mergeCell ref="G321:S322"/>
    <mergeCell ref="T321:Y322"/>
    <mergeCell ref="Z321:AD322"/>
    <mergeCell ref="BG328:BL328"/>
    <mergeCell ref="A329:F329"/>
    <mergeCell ref="G329:S329"/>
    <mergeCell ref="T329:Y329"/>
    <mergeCell ref="Z329:AD329"/>
    <mergeCell ref="AE329:AJ329"/>
    <mergeCell ref="AK329:AP329"/>
    <mergeCell ref="AQ329:AV329"/>
    <mergeCell ref="AW329:BA329"/>
    <mergeCell ref="BB329:BF329"/>
    <mergeCell ref="BG327:BL327"/>
    <mergeCell ref="A328:F328"/>
    <mergeCell ref="G328:S328"/>
    <mergeCell ref="T328:Y328"/>
    <mergeCell ref="Z328:AD328"/>
    <mergeCell ref="AE328:AJ328"/>
    <mergeCell ref="AK328:AP328"/>
    <mergeCell ref="AQ328:AV328"/>
    <mergeCell ref="AW328:BA328"/>
    <mergeCell ref="BB328:BF328"/>
    <mergeCell ref="AQ327:AV327"/>
    <mergeCell ref="AW327:BA327"/>
    <mergeCell ref="BB327:BF327"/>
    <mergeCell ref="A326:F326"/>
    <mergeCell ref="G326:S326"/>
    <mergeCell ref="T326:Y326"/>
    <mergeCell ref="BG330:BL330"/>
    <mergeCell ref="A331:F331"/>
    <mergeCell ref="G331:S331"/>
    <mergeCell ref="T331:Y331"/>
    <mergeCell ref="Z331:AD331"/>
    <mergeCell ref="AE331:AJ331"/>
    <mergeCell ref="AK331:AP331"/>
    <mergeCell ref="AQ331:AV331"/>
    <mergeCell ref="AW331:BA331"/>
    <mergeCell ref="BB331:BF331"/>
    <mergeCell ref="BG329:BL329"/>
    <mergeCell ref="A330:F330"/>
    <mergeCell ref="G330:S330"/>
    <mergeCell ref="T330:Y330"/>
    <mergeCell ref="Z330:AD330"/>
    <mergeCell ref="AE330:AJ330"/>
    <mergeCell ref="AK330:AP330"/>
    <mergeCell ref="AQ330:AV330"/>
    <mergeCell ref="AW330:BA330"/>
    <mergeCell ref="BB330:BF330"/>
    <mergeCell ref="BG332:BL332"/>
    <mergeCell ref="A333:F333"/>
    <mergeCell ref="G333:S333"/>
    <mergeCell ref="T333:Y333"/>
    <mergeCell ref="Z333:AD333"/>
    <mergeCell ref="AE333:AJ333"/>
    <mergeCell ref="AK333:AP333"/>
    <mergeCell ref="AQ333:AV333"/>
    <mergeCell ref="AW333:BA333"/>
    <mergeCell ref="BB333:BF333"/>
    <mergeCell ref="BG331:BL331"/>
    <mergeCell ref="A332:F332"/>
    <mergeCell ref="G332:S332"/>
    <mergeCell ref="T332:Y332"/>
    <mergeCell ref="Z332:AD332"/>
    <mergeCell ref="AE332:AJ332"/>
    <mergeCell ref="AK332:AP332"/>
    <mergeCell ref="AQ332:AV332"/>
    <mergeCell ref="AW332:BA332"/>
    <mergeCell ref="BB332:BF332"/>
    <mergeCell ref="BG334:BL334"/>
    <mergeCell ref="A335:F335"/>
    <mergeCell ref="G335:S335"/>
    <mergeCell ref="T335:Y335"/>
    <mergeCell ref="Z335:AD335"/>
    <mergeCell ref="AE335:AJ335"/>
    <mergeCell ref="AK335:AP335"/>
    <mergeCell ref="AQ335:AV335"/>
    <mergeCell ref="AW335:BA335"/>
    <mergeCell ref="BB335:BF335"/>
    <mergeCell ref="BG333:BL333"/>
    <mergeCell ref="A334:F334"/>
    <mergeCell ref="G334:S334"/>
    <mergeCell ref="T334:Y334"/>
    <mergeCell ref="Z334:AD334"/>
    <mergeCell ref="AE334:AJ334"/>
    <mergeCell ref="AK334:AP334"/>
    <mergeCell ref="AQ334:AV334"/>
    <mergeCell ref="AW334:BA334"/>
    <mergeCell ref="BB334:BF334"/>
    <mergeCell ref="BG336:BL336"/>
    <mergeCell ref="A337:F337"/>
    <mergeCell ref="G337:S337"/>
    <mergeCell ref="T337:Y337"/>
    <mergeCell ref="Z337:AD337"/>
    <mergeCell ref="AE337:AJ337"/>
    <mergeCell ref="AK337:AP337"/>
    <mergeCell ref="AQ337:AV337"/>
    <mergeCell ref="AW337:BA337"/>
    <mergeCell ref="BB337:BF337"/>
    <mergeCell ref="BG335:BL335"/>
    <mergeCell ref="A336:F336"/>
    <mergeCell ref="G336:S336"/>
    <mergeCell ref="T336:Y336"/>
    <mergeCell ref="Z336:AD336"/>
    <mergeCell ref="AE336:AJ336"/>
    <mergeCell ref="AK336:AP336"/>
    <mergeCell ref="AQ336:AV336"/>
    <mergeCell ref="AW336:BA336"/>
    <mergeCell ref="BB336:BF336"/>
    <mergeCell ref="BG339:BL339"/>
    <mergeCell ref="BG338:BL338"/>
    <mergeCell ref="A339:F339"/>
    <mergeCell ref="G339:S339"/>
    <mergeCell ref="T339:Y339"/>
    <mergeCell ref="Z339:AD339"/>
    <mergeCell ref="AE339:AJ339"/>
    <mergeCell ref="AK339:AP339"/>
    <mergeCell ref="AQ339:AV339"/>
    <mergeCell ref="AW339:BA339"/>
    <mergeCell ref="BB339:BF339"/>
    <mergeCell ref="BG337:BL337"/>
    <mergeCell ref="A338:F338"/>
    <mergeCell ref="G338:S338"/>
    <mergeCell ref="T338:Y338"/>
    <mergeCell ref="Z338:AD338"/>
    <mergeCell ref="AE338:AJ338"/>
    <mergeCell ref="AK338:AP338"/>
    <mergeCell ref="AQ338:AV338"/>
    <mergeCell ref="AW338:BA338"/>
    <mergeCell ref="BB338:BF338"/>
    <mergeCell ref="AX349:BB349"/>
    <mergeCell ref="BC349:BG349"/>
    <mergeCell ref="BH349:BL349"/>
    <mergeCell ref="A350:F350"/>
    <mergeCell ref="G350:P350"/>
    <mergeCell ref="Q350:U350"/>
    <mergeCell ref="V350:Y350"/>
    <mergeCell ref="Z350:AD350"/>
    <mergeCell ref="AE350:AI350"/>
    <mergeCell ref="AJ350:AN350"/>
    <mergeCell ref="A349:F349"/>
    <mergeCell ref="G349:P349"/>
    <mergeCell ref="Q349:U349"/>
    <mergeCell ref="V349:Y349"/>
    <mergeCell ref="Z349:AD349"/>
    <mergeCell ref="AE349:AI349"/>
    <mergeCell ref="AJ349:AN349"/>
    <mergeCell ref="AO349:AS349"/>
    <mergeCell ref="AT349:AW349"/>
    <mergeCell ref="AX352:BB352"/>
    <mergeCell ref="BC352:BG352"/>
    <mergeCell ref="BH352:BL352"/>
    <mergeCell ref="A353:F353"/>
    <mergeCell ref="G353:P353"/>
    <mergeCell ref="Q353:U353"/>
    <mergeCell ref="V353:Y353"/>
    <mergeCell ref="Z353:AD353"/>
    <mergeCell ref="AE353:AI353"/>
    <mergeCell ref="AJ353:AN353"/>
    <mergeCell ref="BH351:BL351"/>
    <mergeCell ref="A352:F352"/>
    <mergeCell ref="G352:P352"/>
    <mergeCell ref="Q352:U352"/>
    <mergeCell ref="V352:Y352"/>
    <mergeCell ref="Z352:AD352"/>
    <mergeCell ref="AE352:AI352"/>
    <mergeCell ref="AJ352:AN352"/>
    <mergeCell ref="AO352:AS352"/>
    <mergeCell ref="AT352:AW352"/>
    <mergeCell ref="AE351:AI351"/>
    <mergeCell ref="AJ351:AN351"/>
    <mergeCell ref="AO351:AS351"/>
    <mergeCell ref="AT351:AW351"/>
    <mergeCell ref="AX351:BB351"/>
    <mergeCell ref="BC351:BG351"/>
    <mergeCell ref="BH354:BL354"/>
    <mergeCell ref="A355:F355"/>
    <mergeCell ref="G355:P355"/>
    <mergeCell ref="Q355:U355"/>
    <mergeCell ref="V355:Y355"/>
    <mergeCell ref="Z355:AD355"/>
    <mergeCell ref="AE355:AI355"/>
    <mergeCell ref="AJ355:AN355"/>
    <mergeCell ref="AO355:AS355"/>
    <mergeCell ref="AT355:AW355"/>
    <mergeCell ref="AE354:AI354"/>
    <mergeCell ref="AJ354:AN354"/>
    <mergeCell ref="AO354:AS354"/>
    <mergeCell ref="AT354:AW354"/>
    <mergeCell ref="AX354:BB354"/>
    <mergeCell ref="BC354:BG354"/>
    <mergeCell ref="AO353:AS353"/>
    <mergeCell ref="AT353:AW353"/>
    <mergeCell ref="AX353:BB353"/>
    <mergeCell ref="BC353:BG353"/>
    <mergeCell ref="BH353:BL353"/>
    <mergeCell ref="A354:F354"/>
    <mergeCell ref="G354:P354"/>
    <mergeCell ref="Q354:U354"/>
    <mergeCell ref="V354:Y354"/>
    <mergeCell ref="Z354:AD354"/>
    <mergeCell ref="AO356:AS356"/>
    <mergeCell ref="AT356:AW356"/>
    <mergeCell ref="AX356:BB356"/>
    <mergeCell ref="BC356:BG356"/>
    <mergeCell ref="BH356:BL356"/>
    <mergeCell ref="A357:F357"/>
    <mergeCell ref="G357:P357"/>
    <mergeCell ref="Q357:U357"/>
    <mergeCell ref="V357:Y357"/>
    <mergeCell ref="Z357:AD357"/>
    <mergeCell ref="AX355:BB355"/>
    <mergeCell ref="BC355:BG355"/>
    <mergeCell ref="BH355:BL355"/>
    <mergeCell ref="A356:F356"/>
    <mergeCell ref="G356:P356"/>
    <mergeCell ref="Q356:U356"/>
    <mergeCell ref="V356:Y356"/>
    <mergeCell ref="Z356:AD356"/>
    <mergeCell ref="AE356:AI356"/>
    <mergeCell ref="AJ356:AN356"/>
    <mergeCell ref="AX358:BB358"/>
    <mergeCell ref="BC358:BG358"/>
    <mergeCell ref="BH358:BL358"/>
    <mergeCell ref="A359:F359"/>
    <mergeCell ref="G359:P359"/>
    <mergeCell ref="Q359:U359"/>
    <mergeCell ref="V359:Y359"/>
    <mergeCell ref="Z359:AD359"/>
    <mergeCell ref="AE359:AI359"/>
    <mergeCell ref="AJ359:AN359"/>
    <mergeCell ref="BH357:BL357"/>
    <mergeCell ref="A358:F358"/>
    <mergeCell ref="G358:P358"/>
    <mergeCell ref="Q358:U358"/>
    <mergeCell ref="V358:Y358"/>
    <mergeCell ref="Z358:AD358"/>
    <mergeCell ref="AE358:AI358"/>
    <mergeCell ref="AJ358:AN358"/>
    <mergeCell ref="AO358:AS358"/>
    <mergeCell ref="AT358:AW358"/>
    <mergeCell ref="AE357:AI357"/>
    <mergeCell ref="AJ357:AN357"/>
    <mergeCell ref="AO357:AS357"/>
    <mergeCell ref="AT357:AW357"/>
    <mergeCell ref="AX357:BB357"/>
    <mergeCell ref="BC357:BG357"/>
    <mergeCell ref="BH360:BL360"/>
    <mergeCell ref="A361:F361"/>
    <mergeCell ref="G361:P361"/>
    <mergeCell ref="Q361:U361"/>
    <mergeCell ref="V361:Y361"/>
    <mergeCell ref="Z361:AD361"/>
    <mergeCell ref="AE361:AI361"/>
    <mergeCell ref="AJ361:AN361"/>
    <mergeCell ref="AO361:AS361"/>
    <mergeCell ref="AT361:AW361"/>
    <mergeCell ref="AE360:AI360"/>
    <mergeCell ref="AJ360:AN360"/>
    <mergeCell ref="AO360:AS360"/>
    <mergeCell ref="AT360:AW360"/>
    <mergeCell ref="AX360:BB360"/>
    <mergeCell ref="BC360:BG360"/>
    <mergeCell ref="AO359:AS359"/>
    <mergeCell ref="AT359:AW359"/>
    <mergeCell ref="AX359:BB359"/>
    <mergeCell ref="BC359:BG359"/>
    <mergeCell ref="BH359:BL359"/>
    <mergeCell ref="A360:F360"/>
    <mergeCell ref="G360:P360"/>
    <mergeCell ref="Q360:U360"/>
    <mergeCell ref="V360:Y360"/>
    <mergeCell ref="Z360:AD360"/>
    <mergeCell ref="A371:F371"/>
    <mergeCell ref="G371:S371"/>
    <mergeCell ref="T371:Y371"/>
    <mergeCell ref="Z371:AD371"/>
    <mergeCell ref="AE371:AJ371"/>
    <mergeCell ref="AK371:AP371"/>
    <mergeCell ref="AQ371:AV371"/>
    <mergeCell ref="AW371:BD371"/>
    <mergeCell ref="BE371:BL371"/>
    <mergeCell ref="AO362:AS362"/>
    <mergeCell ref="AT362:AW362"/>
    <mergeCell ref="AX362:BB362"/>
    <mergeCell ref="BC362:BG362"/>
    <mergeCell ref="BH362:BL362"/>
    <mergeCell ref="AX361:BB361"/>
    <mergeCell ref="BC361:BG361"/>
    <mergeCell ref="BH361:BL361"/>
    <mergeCell ref="A362:F362"/>
    <mergeCell ref="G362:P362"/>
    <mergeCell ref="Q362:U362"/>
    <mergeCell ref="V362:Y362"/>
    <mergeCell ref="Z362:AD362"/>
    <mergeCell ref="AE362:AI362"/>
    <mergeCell ref="AJ362:AN362"/>
    <mergeCell ref="AQ369:AV369"/>
    <mergeCell ref="AW369:BD369"/>
    <mergeCell ref="BE369:BL369"/>
    <mergeCell ref="A370:F370"/>
    <mergeCell ref="G370:S370"/>
    <mergeCell ref="T370:Y370"/>
    <mergeCell ref="Z370:AD370"/>
    <mergeCell ref="AE370:AJ370"/>
    <mergeCell ref="AK373:AP373"/>
    <mergeCell ref="AQ373:AV373"/>
    <mergeCell ref="AW373:BD373"/>
    <mergeCell ref="BE373:BL373"/>
    <mergeCell ref="A374:F374"/>
    <mergeCell ref="G374:S374"/>
    <mergeCell ref="T374:Y374"/>
    <mergeCell ref="Z374:AD374"/>
    <mergeCell ref="AE374:AJ374"/>
    <mergeCell ref="AK374:AP374"/>
    <mergeCell ref="AE372:AJ372"/>
    <mergeCell ref="AK372:AP372"/>
    <mergeCell ref="AQ372:AV372"/>
    <mergeCell ref="AW372:BD372"/>
    <mergeCell ref="BE372:BL372"/>
    <mergeCell ref="A373:F373"/>
    <mergeCell ref="G373:S373"/>
    <mergeCell ref="T373:Y373"/>
    <mergeCell ref="Z373:AD373"/>
    <mergeCell ref="AE373:AJ373"/>
    <mergeCell ref="A372:F372"/>
    <mergeCell ref="G372:S372"/>
    <mergeCell ref="T372:Y372"/>
    <mergeCell ref="Z372:AD372"/>
    <mergeCell ref="AW375:BD375"/>
    <mergeCell ref="BE375:BL375"/>
    <mergeCell ref="A376:F376"/>
    <mergeCell ref="G376:S376"/>
    <mergeCell ref="T376:Y376"/>
    <mergeCell ref="Z376:AD376"/>
    <mergeCell ref="AE376:AJ376"/>
    <mergeCell ref="AK376:AP376"/>
    <mergeCell ref="AQ376:AV376"/>
    <mergeCell ref="AW376:BD376"/>
    <mergeCell ref="AQ374:AV374"/>
    <mergeCell ref="AW374:BD374"/>
    <mergeCell ref="BE374:BL374"/>
    <mergeCell ref="A375:F375"/>
    <mergeCell ref="G375:S375"/>
    <mergeCell ref="T375:Y375"/>
    <mergeCell ref="Z375:AD375"/>
    <mergeCell ref="AE375:AJ375"/>
    <mergeCell ref="AK375:AP375"/>
    <mergeCell ref="AQ375:AV375"/>
    <mergeCell ref="AQ378:AV378"/>
    <mergeCell ref="AW378:BD378"/>
    <mergeCell ref="BE378:BL378"/>
    <mergeCell ref="A379:F379"/>
    <mergeCell ref="G379:S379"/>
    <mergeCell ref="T379:Y379"/>
    <mergeCell ref="Z379:AD379"/>
    <mergeCell ref="AE379:AJ379"/>
    <mergeCell ref="AK379:AP379"/>
    <mergeCell ref="AQ379:AV379"/>
    <mergeCell ref="A378:F378"/>
    <mergeCell ref="G378:S378"/>
    <mergeCell ref="T378:Y378"/>
    <mergeCell ref="Z378:AD378"/>
    <mergeCell ref="AE378:AJ378"/>
    <mergeCell ref="AK378:AP378"/>
    <mergeCell ref="BE376:BL376"/>
    <mergeCell ref="A377:F377"/>
    <mergeCell ref="G377:S377"/>
    <mergeCell ref="T377:Y377"/>
    <mergeCell ref="Z377:AD377"/>
    <mergeCell ref="AE377:AJ377"/>
    <mergeCell ref="AK377:AP377"/>
    <mergeCell ref="AQ377:AV377"/>
    <mergeCell ref="AW377:BD377"/>
    <mergeCell ref="BE377:BL377"/>
    <mergeCell ref="BE380:BL380"/>
    <mergeCell ref="A381:F381"/>
    <mergeCell ref="G381:S381"/>
    <mergeCell ref="T381:Y381"/>
    <mergeCell ref="Z381:AD381"/>
    <mergeCell ref="AE381:AJ381"/>
    <mergeCell ref="AK381:AP381"/>
    <mergeCell ref="AQ381:AV381"/>
    <mergeCell ref="AW381:BD381"/>
    <mergeCell ref="BE381:BL381"/>
    <mergeCell ref="AW379:BD379"/>
    <mergeCell ref="BE379:BL379"/>
    <mergeCell ref="A380:F380"/>
    <mergeCell ref="G380:S380"/>
    <mergeCell ref="T380:Y380"/>
    <mergeCell ref="Z380:AD380"/>
    <mergeCell ref="AE380:AJ380"/>
    <mergeCell ref="AK380:AP380"/>
    <mergeCell ref="AQ380:AV380"/>
    <mergeCell ref="AW380:BD380"/>
    <mergeCell ref="BG86:BK86"/>
    <mergeCell ref="BL86:BP86"/>
    <mergeCell ref="BU86:BY86"/>
    <mergeCell ref="BM87:BP87"/>
    <mergeCell ref="BU87:BY87"/>
    <mergeCell ref="BE384:BL384"/>
    <mergeCell ref="AW383:BD383"/>
    <mergeCell ref="BE383:BL383"/>
    <mergeCell ref="A384:F384"/>
    <mergeCell ref="G384:S384"/>
    <mergeCell ref="T384:Y384"/>
    <mergeCell ref="Z384:AD384"/>
    <mergeCell ref="AE384:AJ384"/>
    <mergeCell ref="AK384:AP384"/>
    <mergeCell ref="AQ384:AV384"/>
    <mergeCell ref="AW384:BD384"/>
    <mergeCell ref="AQ382:AV382"/>
    <mergeCell ref="AW382:BD382"/>
    <mergeCell ref="BE382:BL382"/>
    <mergeCell ref="A383:F383"/>
    <mergeCell ref="G383:S383"/>
    <mergeCell ref="T383:Y383"/>
    <mergeCell ref="Z383:AD383"/>
    <mergeCell ref="AE383:AJ383"/>
    <mergeCell ref="AK383:AP383"/>
    <mergeCell ref="AQ383:AV383"/>
    <mergeCell ref="A382:F382"/>
    <mergeCell ref="G382:S382"/>
    <mergeCell ref="T382:Y382"/>
    <mergeCell ref="Z382:AD382"/>
    <mergeCell ref="AE382:AJ382"/>
    <mergeCell ref="AK382:AP382"/>
    <mergeCell ref="AO308:AR308"/>
    <mergeCell ref="AS308:AW308"/>
    <mergeCell ref="AX308:BA308"/>
    <mergeCell ref="BB308:BF308"/>
    <mergeCell ref="BG308:BJ308"/>
    <mergeCell ref="BK308:BO308"/>
    <mergeCell ref="BP308:BS308"/>
    <mergeCell ref="A309:M309"/>
    <mergeCell ref="N309:U309"/>
    <mergeCell ref="V309:Z309"/>
    <mergeCell ref="AA309:AE309"/>
    <mergeCell ref="AF309:AI309"/>
    <mergeCell ref="AJ309:AN309"/>
    <mergeCell ref="AO309:AR309"/>
    <mergeCell ref="AS309:AW309"/>
    <mergeCell ref="AX309:BA309"/>
    <mergeCell ref="BB309:BF309"/>
    <mergeCell ref="BG309:BJ309"/>
    <mergeCell ref="BK309:BO309"/>
    <mergeCell ref="BP309:BS309"/>
    <mergeCell ref="A308:M308"/>
    <mergeCell ref="N308:U308"/>
    <mergeCell ref="V308:Z308"/>
    <mergeCell ref="AA308:AE308"/>
    <mergeCell ref="AF308:AI308"/>
    <mergeCell ref="AJ308:AN308"/>
    <mergeCell ref="D147:T147"/>
    <mergeCell ref="A147:C147"/>
    <mergeCell ref="A148:C148"/>
    <mergeCell ref="U147:Y147"/>
    <mergeCell ref="Z147:AD147"/>
    <mergeCell ref="AE147:AH147"/>
    <mergeCell ref="AI147:AM147"/>
    <mergeCell ref="AN147:AR147"/>
    <mergeCell ref="AS147:AW147"/>
    <mergeCell ref="AX147:BA147"/>
    <mergeCell ref="BB147:BF147"/>
    <mergeCell ref="BG147:BK147"/>
    <mergeCell ref="BL147:BP147"/>
    <mergeCell ref="BQ147:BT147"/>
    <mergeCell ref="BU147:BY147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6:BI186"/>
    <mergeCell ref="BJ186:BN186"/>
    <mergeCell ref="BO186:BS186"/>
    <mergeCell ref="BT186:BX186"/>
    <mergeCell ref="BT183:BX183"/>
    <mergeCell ref="AP183:AT183"/>
    <mergeCell ref="AU183:AY183"/>
    <mergeCell ref="AZ183:BD183"/>
    <mergeCell ref="Q196:U196"/>
    <mergeCell ref="V196:AE196"/>
    <mergeCell ref="AF196:AJ196"/>
    <mergeCell ref="AK196:AO196"/>
    <mergeCell ref="AP196:AT196"/>
    <mergeCell ref="AU196:AY196"/>
    <mergeCell ref="AZ196:BD196"/>
    <mergeCell ref="BE196:BI196"/>
    <mergeCell ref="BJ196:BN196"/>
    <mergeCell ref="BO196:BS196"/>
    <mergeCell ref="BT196:BX196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200:BI200"/>
    <mergeCell ref="BJ200:BN200"/>
    <mergeCell ref="BO200:BS200"/>
    <mergeCell ref="BT200:BX200"/>
    <mergeCell ref="BJ284:BN284"/>
    <mergeCell ref="BO284:BS284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5:BI205"/>
    <mergeCell ref="BJ205:BN205"/>
    <mergeCell ref="BO205:BS205"/>
    <mergeCell ref="BT205:BX205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5:BI215"/>
    <mergeCell ref="BJ215:BN215"/>
    <mergeCell ref="BO215:BS215"/>
    <mergeCell ref="BT215:BX215"/>
    <mergeCell ref="BJ273:BL273"/>
    <mergeCell ref="AR273:AT273"/>
    <mergeCell ref="AU273:AW273"/>
    <mergeCell ref="AX273:AZ273"/>
    <mergeCell ref="BA273:BC273"/>
  </mergeCells>
  <conditionalFormatting sqref="A266 A156 A145">
    <cfRule type="cellIs" dxfId="120" priority="133" stopIfTrue="1" operator="equal">
      <formula>A144</formula>
    </cfRule>
  </conditionalFormatting>
  <conditionalFormatting sqref="A181:C181 A223:C223 A198 A212:C212 A213 A190:A191">
    <cfRule type="cellIs" dxfId="119" priority="134" stopIfTrue="1" operator="equal">
      <formula>A180</formula>
    </cfRule>
    <cfRule type="cellIs" dxfId="118" priority="135" stopIfTrue="1" operator="equal">
      <formula>0</formula>
    </cfRule>
  </conditionalFormatting>
  <conditionalFormatting sqref="A137">
    <cfRule type="cellIs" dxfId="117" priority="129" stopIfTrue="1" operator="equal">
      <formula>#REF!</formula>
    </cfRule>
  </conditionalFormatting>
  <conditionalFormatting sqref="A138">
    <cfRule type="cellIs" dxfId="116" priority="127" stopIfTrue="1" operator="equal">
      <formula>#REF!</formula>
    </cfRule>
  </conditionalFormatting>
  <conditionalFormatting sqref="A140">
    <cfRule type="cellIs" dxfId="115" priority="124" stopIfTrue="1" operator="equal">
      <formula>A139</formula>
    </cfRule>
  </conditionalFormatting>
  <conditionalFormatting sqref="A139">
    <cfRule type="cellIs" dxfId="114" priority="125" stopIfTrue="1" operator="equal">
      <formula>#REF!</formula>
    </cfRule>
  </conditionalFormatting>
  <conditionalFormatting sqref="A141">
    <cfRule type="cellIs" dxfId="113" priority="123" stopIfTrue="1" operator="equal">
      <formula>A140</formula>
    </cfRule>
  </conditionalFormatting>
  <conditionalFormatting sqref="A142">
    <cfRule type="cellIs" dxfId="112" priority="122" stopIfTrue="1" operator="equal">
      <formula>A141</formula>
    </cfRule>
  </conditionalFormatting>
  <conditionalFormatting sqref="A143">
    <cfRule type="cellIs" dxfId="111" priority="121" stopIfTrue="1" operator="equal">
      <formula>A142</formula>
    </cfRule>
  </conditionalFormatting>
  <conditionalFormatting sqref="A144">
    <cfRule type="cellIs" dxfId="110" priority="120" stopIfTrue="1" operator="equal">
      <formula>A143</formula>
    </cfRule>
  </conditionalFormatting>
  <conditionalFormatting sqref="A173">
    <cfRule type="cellIs" dxfId="109" priority="545" stopIfTrue="1" operator="equal">
      <formula>A156</formula>
    </cfRule>
  </conditionalFormatting>
  <conditionalFormatting sqref="A157">
    <cfRule type="cellIs" dxfId="108" priority="115" stopIfTrue="1" operator="equal">
      <formula>A156</formula>
    </cfRule>
  </conditionalFormatting>
  <conditionalFormatting sqref="A158">
    <cfRule type="cellIs" dxfId="107" priority="114" stopIfTrue="1" operator="equal">
      <formula>A157</formula>
    </cfRule>
  </conditionalFormatting>
  <conditionalFormatting sqref="A159">
    <cfRule type="cellIs" dxfId="106" priority="113" stopIfTrue="1" operator="equal">
      <formula>A158</formula>
    </cfRule>
  </conditionalFormatting>
  <conditionalFormatting sqref="A160">
    <cfRule type="cellIs" dxfId="105" priority="112" stopIfTrue="1" operator="equal">
      <formula>A159</formula>
    </cfRule>
  </conditionalFormatting>
  <conditionalFormatting sqref="A161">
    <cfRule type="cellIs" dxfId="104" priority="111" stopIfTrue="1" operator="equal">
      <formula>A160</formula>
    </cfRule>
  </conditionalFormatting>
  <conditionalFormatting sqref="A162">
    <cfRule type="cellIs" dxfId="103" priority="110" stopIfTrue="1" operator="equal">
      <formula>A161</formula>
    </cfRule>
  </conditionalFormatting>
  <conditionalFormatting sqref="A163">
    <cfRule type="cellIs" dxfId="102" priority="109" stopIfTrue="1" operator="equal">
      <formula>A162</formula>
    </cfRule>
  </conditionalFormatting>
  <conditionalFormatting sqref="A164">
    <cfRule type="cellIs" dxfId="101" priority="108" stopIfTrue="1" operator="equal">
      <formula>A163</formula>
    </cfRule>
  </conditionalFormatting>
  <conditionalFormatting sqref="A165">
    <cfRule type="cellIs" dxfId="100" priority="107" stopIfTrue="1" operator="equal">
      <formula>A164</formula>
    </cfRule>
  </conditionalFormatting>
  <conditionalFormatting sqref="A166">
    <cfRule type="cellIs" dxfId="99" priority="106" stopIfTrue="1" operator="equal">
      <formula>A165</formula>
    </cfRule>
  </conditionalFormatting>
  <conditionalFormatting sqref="A167">
    <cfRule type="cellIs" dxfId="98" priority="105" stopIfTrue="1" operator="equal">
      <formula>A166</formula>
    </cfRule>
  </conditionalFormatting>
  <conditionalFormatting sqref="A168">
    <cfRule type="cellIs" dxfId="97" priority="104" stopIfTrue="1" operator="equal">
      <formula>A167</formula>
    </cfRule>
  </conditionalFormatting>
  <conditionalFormatting sqref="A169">
    <cfRule type="cellIs" dxfId="96" priority="103" stopIfTrue="1" operator="equal">
      <formula>A168</formula>
    </cfRule>
  </conditionalFormatting>
  <conditionalFormatting sqref="A170">
    <cfRule type="cellIs" dxfId="95" priority="102" stopIfTrue="1" operator="equal">
      <formula>A169</formula>
    </cfRule>
  </conditionalFormatting>
  <conditionalFormatting sqref="A171">
    <cfRule type="cellIs" dxfId="94" priority="101" stopIfTrue="1" operator="equal">
      <formula>A170</formula>
    </cfRule>
  </conditionalFormatting>
  <conditionalFormatting sqref="A172">
    <cfRule type="cellIs" dxfId="93" priority="100" stopIfTrue="1" operator="equal">
      <formula>A171</formula>
    </cfRule>
  </conditionalFormatting>
  <conditionalFormatting sqref="A267">
    <cfRule type="cellIs" dxfId="92" priority="22" stopIfTrue="1" operator="equal">
      <formula>A266</formula>
    </cfRule>
  </conditionalFormatting>
  <conditionalFormatting sqref="A182:C182">
    <cfRule type="cellIs" dxfId="91" priority="97" stopIfTrue="1" operator="equal">
      <formula>A181</formula>
    </cfRule>
    <cfRule type="cellIs" dxfId="90" priority="98" stopIfTrue="1" operator="equal">
      <formula>0</formula>
    </cfRule>
  </conditionalFormatting>
  <conditionalFormatting sqref="A183:C183 A184">
    <cfRule type="cellIs" dxfId="89" priority="95" stopIfTrue="1" operator="equal">
      <formula>A182</formula>
    </cfRule>
    <cfRule type="cellIs" dxfId="88" priority="96" stopIfTrue="1" operator="equal">
      <formula>0</formula>
    </cfRule>
  </conditionalFormatting>
  <conditionalFormatting sqref="A187:C187">
    <cfRule type="cellIs" dxfId="87" priority="93" stopIfTrue="1" operator="equal">
      <formula>A183</formula>
    </cfRule>
    <cfRule type="cellIs" dxfId="86" priority="94" stopIfTrue="1" operator="equal">
      <formula>0</formula>
    </cfRule>
  </conditionalFormatting>
  <conditionalFormatting sqref="A188:C188">
    <cfRule type="cellIs" dxfId="85" priority="91" stopIfTrue="1" operator="equal">
      <formula>A187</formula>
    </cfRule>
    <cfRule type="cellIs" dxfId="84" priority="92" stopIfTrue="1" operator="equal">
      <formula>0</formula>
    </cfRule>
  </conditionalFormatting>
  <conditionalFormatting sqref="A189:C189">
    <cfRule type="cellIs" dxfId="83" priority="89" stopIfTrue="1" operator="equal">
      <formula>A188</formula>
    </cfRule>
    <cfRule type="cellIs" dxfId="82" priority="90" stopIfTrue="1" operator="equal">
      <formula>0</formula>
    </cfRule>
  </conditionalFormatting>
  <conditionalFormatting sqref="A199 A192 A197:C197 A206:C206">
    <cfRule type="cellIs" dxfId="81" priority="87" stopIfTrue="1" operator="equal">
      <formula>A190</formula>
    </cfRule>
    <cfRule type="cellIs" dxfId="80" priority="88" stopIfTrue="1" operator="equal">
      <formula>0</formula>
    </cfRule>
  </conditionalFormatting>
  <conditionalFormatting sqref="A194:C194">
    <cfRule type="cellIs" dxfId="79" priority="85" stopIfTrue="1" operator="equal">
      <formula>A193</formula>
    </cfRule>
    <cfRule type="cellIs" dxfId="78" priority="86" stopIfTrue="1" operator="equal">
      <formula>0</formula>
    </cfRule>
  </conditionalFormatting>
  <conditionalFormatting sqref="A195:C195">
    <cfRule type="cellIs" dxfId="77" priority="83" stopIfTrue="1" operator="equal">
      <formula>A194</formula>
    </cfRule>
    <cfRule type="cellIs" dxfId="76" priority="84" stopIfTrue="1" operator="equal">
      <formula>0</formula>
    </cfRule>
  </conditionalFormatting>
  <conditionalFormatting sqref="A201:C201">
    <cfRule type="cellIs" dxfId="75" priority="79" stopIfTrue="1" operator="equal">
      <formula>A197</formula>
    </cfRule>
    <cfRule type="cellIs" dxfId="74" priority="80" stopIfTrue="1" operator="equal">
      <formula>0</formula>
    </cfRule>
  </conditionalFormatting>
  <conditionalFormatting sqref="A202:C202 A203">
    <cfRule type="cellIs" dxfId="73" priority="77" stopIfTrue="1" operator="equal">
      <formula>A201</formula>
    </cfRule>
    <cfRule type="cellIs" dxfId="72" priority="78" stopIfTrue="1" operator="equal">
      <formula>0</formula>
    </cfRule>
  </conditionalFormatting>
  <conditionalFormatting sqref="A204:C204">
    <cfRule type="cellIs" dxfId="71" priority="75" stopIfTrue="1" operator="equal">
      <formula>A202</formula>
    </cfRule>
    <cfRule type="cellIs" dxfId="70" priority="76" stopIfTrue="1" operator="equal">
      <formula>0</formula>
    </cfRule>
  </conditionalFormatting>
  <conditionalFormatting sqref="A207">
    <cfRule type="cellIs" dxfId="69" priority="73" stopIfTrue="1" operator="equal">
      <formula>A206</formula>
    </cfRule>
    <cfRule type="cellIs" dxfId="68" priority="74" stopIfTrue="1" operator="equal">
      <formula>0</formula>
    </cfRule>
  </conditionalFormatting>
  <conditionalFormatting sqref="A208:C208">
    <cfRule type="cellIs" dxfId="67" priority="71" stopIfTrue="1" operator="equal">
      <formula>A206</formula>
    </cfRule>
    <cfRule type="cellIs" dxfId="66" priority="72" stopIfTrue="1" operator="equal">
      <formula>0</formula>
    </cfRule>
  </conditionalFormatting>
  <conditionalFormatting sqref="A209:C209">
    <cfRule type="cellIs" dxfId="65" priority="69" stopIfTrue="1" operator="equal">
      <formula>A208</formula>
    </cfRule>
    <cfRule type="cellIs" dxfId="64" priority="70" stopIfTrue="1" operator="equal">
      <formula>0</formula>
    </cfRule>
  </conditionalFormatting>
  <conditionalFormatting sqref="A210:C210">
    <cfRule type="cellIs" dxfId="63" priority="67" stopIfTrue="1" operator="equal">
      <formula>A209</formula>
    </cfRule>
    <cfRule type="cellIs" dxfId="62" priority="68" stopIfTrue="1" operator="equal">
      <formula>0</formula>
    </cfRule>
  </conditionalFormatting>
  <conditionalFormatting sqref="A211:C211">
    <cfRule type="cellIs" dxfId="61" priority="65" stopIfTrue="1" operator="equal">
      <formula>A210</formula>
    </cfRule>
    <cfRule type="cellIs" dxfId="60" priority="66" stopIfTrue="1" operator="equal">
      <formula>0</formula>
    </cfRule>
  </conditionalFormatting>
  <conditionalFormatting sqref="A224:C224">
    <cfRule type="cellIs" dxfId="59" priority="59" stopIfTrue="1" operator="equal">
      <formula>A223</formula>
    </cfRule>
    <cfRule type="cellIs" dxfId="58" priority="60" stopIfTrue="1" operator="equal">
      <formula>0</formula>
    </cfRule>
  </conditionalFormatting>
  <conditionalFormatting sqref="A225:C225">
    <cfRule type="cellIs" dxfId="57" priority="57" stopIfTrue="1" operator="equal">
      <formula>A224</formula>
    </cfRule>
    <cfRule type="cellIs" dxfId="56" priority="58" stopIfTrue="1" operator="equal">
      <formula>0</formula>
    </cfRule>
  </conditionalFormatting>
  <conditionalFormatting sqref="A226:C226">
    <cfRule type="cellIs" dxfId="55" priority="55" stopIfTrue="1" operator="equal">
      <formula>A225</formula>
    </cfRule>
    <cfRule type="cellIs" dxfId="54" priority="56" stopIfTrue="1" operator="equal">
      <formula>0</formula>
    </cfRule>
  </conditionalFormatting>
  <conditionalFormatting sqref="A227:C227">
    <cfRule type="cellIs" dxfId="53" priority="53" stopIfTrue="1" operator="equal">
      <formula>A226</formula>
    </cfRule>
    <cfRule type="cellIs" dxfId="52" priority="54" stopIfTrue="1" operator="equal">
      <formula>0</formula>
    </cfRule>
  </conditionalFormatting>
  <conditionalFormatting sqref="A228:C228">
    <cfRule type="cellIs" dxfId="51" priority="51" stopIfTrue="1" operator="equal">
      <formula>A227</formula>
    </cfRule>
    <cfRule type="cellIs" dxfId="50" priority="52" stopIfTrue="1" operator="equal">
      <formula>0</formula>
    </cfRule>
  </conditionalFormatting>
  <conditionalFormatting sqref="A229:C229">
    <cfRule type="cellIs" dxfId="49" priority="49" stopIfTrue="1" operator="equal">
      <formula>A228</formula>
    </cfRule>
    <cfRule type="cellIs" dxfId="48" priority="50" stopIfTrue="1" operator="equal">
      <formula>0</formula>
    </cfRule>
  </conditionalFormatting>
  <conditionalFormatting sqref="A230:C230">
    <cfRule type="cellIs" dxfId="47" priority="47" stopIfTrue="1" operator="equal">
      <formula>A229</formula>
    </cfRule>
    <cfRule type="cellIs" dxfId="46" priority="48" stopIfTrue="1" operator="equal">
      <formula>0</formula>
    </cfRule>
  </conditionalFormatting>
  <conditionalFormatting sqref="A231:C231">
    <cfRule type="cellIs" dxfId="45" priority="45" stopIfTrue="1" operator="equal">
      <formula>A230</formula>
    </cfRule>
    <cfRule type="cellIs" dxfId="44" priority="46" stopIfTrue="1" operator="equal">
      <formula>0</formula>
    </cfRule>
  </conditionalFormatting>
  <conditionalFormatting sqref="A232:C232">
    <cfRule type="cellIs" dxfId="43" priority="43" stopIfTrue="1" operator="equal">
      <formula>A231</formula>
    </cfRule>
    <cfRule type="cellIs" dxfId="42" priority="44" stopIfTrue="1" operator="equal">
      <formula>0</formula>
    </cfRule>
  </conditionalFormatting>
  <conditionalFormatting sqref="A233:C233">
    <cfRule type="cellIs" dxfId="41" priority="41" stopIfTrue="1" operator="equal">
      <formula>A232</formula>
    </cfRule>
    <cfRule type="cellIs" dxfId="40" priority="42" stopIfTrue="1" operator="equal">
      <formula>0</formula>
    </cfRule>
  </conditionalFormatting>
  <conditionalFormatting sqref="A234:C234">
    <cfRule type="cellIs" dxfId="39" priority="39" stopIfTrue="1" operator="equal">
      <formula>A233</formula>
    </cfRule>
    <cfRule type="cellIs" dxfId="38" priority="40" stopIfTrue="1" operator="equal">
      <formula>0</formula>
    </cfRule>
  </conditionalFormatting>
  <conditionalFormatting sqref="A235:C235">
    <cfRule type="cellIs" dxfId="37" priority="37" stopIfTrue="1" operator="equal">
      <formula>A234</formula>
    </cfRule>
    <cfRule type="cellIs" dxfId="36" priority="38" stopIfTrue="1" operator="equal">
      <formula>0</formula>
    </cfRule>
  </conditionalFormatting>
  <conditionalFormatting sqref="A236:C236">
    <cfRule type="cellIs" dxfId="35" priority="35" stopIfTrue="1" operator="equal">
      <formula>A235</formula>
    </cfRule>
    <cfRule type="cellIs" dxfId="34" priority="36" stopIfTrue="1" operator="equal">
      <formula>0</formula>
    </cfRule>
  </conditionalFormatting>
  <conditionalFormatting sqref="A237:C237">
    <cfRule type="cellIs" dxfId="33" priority="33" stopIfTrue="1" operator="equal">
      <formula>A236</formula>
    </cfRule>
    <cfRule type="cellIs" dxfId="32" priority="34" stopIfTrue="1" operator="equal">
      <formula>0</formula>
    </cfRule>
  </conditionalFormatting>
  <conditionalFormatting sqref="A238:C238">
    <cfRule type="cellIs" dxfId="31" priority="31" stopIfTrue="1" operator="equal">
      <formula>A237</formula>
    </cfRule>
    <cfRule type="cellIs" dxfId="30" priority="32" stopIfTrue="1" operator="equal">
      <formula>0</formula>
    </cfRule>
  </conditionalFormatting>
  <conditionalFormatting sqref="A239:C239">
    <cfRule type="cellIs" dxfId="29" priority="29" stopIfTrue="1" operator="equal">
      <formula>A238</formula>
    </cfRule>
    <cfRule type="cellIs" dxfId="28" priority="30" stopIfTrue="1" operator="equal">
      <formula>0</formula>
    </cfRule>
  </conditionalFormatting>
  <conditionalFormatting sqref="A240:C240">
    <cfRule type="cellIs" dxfId="27" priority="27" stopIfTrue="1" operator="equal">
      <formula>A239</formula>
    </cfRule>
    <cfRule type="cellIs" dxfId="26" priority="28" stopIfTrue="1" operator="equal">
      <formula>0</formula>
    </cfRule>
  </conditionalFormatting>
  <conditionalFormatting sqref="A241:C241">
    <cfRule type="cellIs" dxfId="25" priority="25" stopIfTrue="1" operator="equal">
      <formula>A240</formula>
    </cfRule>
    <cfRule type="cellIs" dxfId="24" priority="26" stopIfTrue="1" operator="equal">
      <formula>0</formula>
    </cfRule>
  </conditionalFormatting>
  <conditionalFormatting sqref="A268">
    <cfRule type="cellIs" dxfId="23" priority="21" stopIfTrue="1" operator="equal">
      <formula>A267</formula>
    </cfRule>
  </conditionalFormatting>
  <conditionalFormatting sqref="A269">
    <cfRule type="cellIs" dxfId="22" priority="20" stopIfTrue="1" operator="equal">
      <formula>A268</formula>
    </cfRule>
  </conditionalFormatting>
  <conditionalFormatting sqref="A270">
    <cfRule type="cellIs" dxfId="21" priority="19" stopIfTrue="1" operator="equal">
      <formula>A269</formula>
    </cfRule>
  </conditionalFormatting>
  <conditionalFormatting sqref="A271">
    <cfRule type="cellIs" dxfId="20" priority="18" stopIfTrue="1" operator="equal">
      <formula>A270</formula>
    </cfRule>
  </conditionalFormatting>
  <conditionalFormatting sqref="A272">
    <cfRule type="cellIs" dxfId="19" priority="17" stopIfTrue="1" operator="equal">
      <formula>A271</formula>
    </cfRule>
  </conditionalFormatting>
  <conditionalFormatting sqref="A273">
    <cfRule type="cellIs" dxfId="18" priority="16" stopIfTrue="1" operator="equal">
      <formula>A272</formula>
    </cfRule>
  </conditionalFormatting>
  <conditionalFormatting sqref="A148">
    <cfRule type="cellIs" dxfId="17" priority="548" stopIfTrue="1" operator="equal">
      <formula>A146</formula>
    </cfRule>
  </conditionalFormatting>
  <conditionalFormatting sqref="A146:A147">
    <cfRule type="cellIs" dxfId="16" priority="549" stopIfTrue="1" operator="equal">
      <formula>A145</formula>
    </cfRule>
  </conditionalFormatting>
  <conditionalFormatting sqref="A185:A186">
    <cfRule type="cellIs" dxfId="15" priority="13" stopIfTrue="1" operator="equal">
      <formula>A184</formula>
    </cfRule>
    <cfRule type="cellIs" dxfId="14" priority="14" stopIfTrue="1" operator="equal">
      <formula>0</formula>
    </cfRule>
  </conditionalFormatting>
  <conditionalFormatting sqref="A214">
    <cfRule type="cellIs" dxfId="13" priority="11" stopIfTrue="1" operator="equal">
      <formula>A213</formula>
    </cfRule>
    <cfRule type="cellIs" dxfId="12" priority="12" stopIfTrue="1" operator="equal">
      <formula>0</formula>
    </cfRule>
  </conditionalFormatting>
  <conditionalFormatting sqref="A216">
    <cfRule type="cellIs" dxfId="11" priority="9" stopIfTrue="1" operator="equal">
      <formula>A214</formula>
    </cfRule>
    <cfRule type="cellIs" dxfId="10" priority="10" stopIfTrue="1" operator="equal">
      <formula>0</formula>
    </cfRule>
  </conditionalFormatting>
  <conditionalFormatting sqref="A193:C193">
    <cfRule type="cellIs" dxfId="9" priority="550" stopIfTrue="1" operator="equal">
      <formula>A189</formula>
    </cfRule>
    <cfRule type="cellIs" dxfId="8" priority="551" stopIfTrue="1" operator="equal">
      <formula>0</formula>
    </cfRule>
  </conditionalFormatting>
  <conditionalFormatting sqref="A196:C196">
    <cfRule type="cellIs" dxfId="7" priority="7" stopIfTrue="1" operator="equal">
      <formula>A194</formula>
    </cfRule>
    <cfRule type="cellIs" dxfId="6" priority="8" stopIfTrue="1" operator="equal">
      <formula>0</formula>
    </cfRule>
  </conditionalFormatting>
  <conditionalFormatting sqref="A200">
    <cfRule type="cellIs" dxfId="5" priority="5" stopIfTrue="1" operator="equal">
      <formula>A199</formula>
    </cfRule>
    <cfRule type="cellIs" dxfId="4" priority="6" stopIfTrue="1" operator="equal">
      <formula>0</formula>
    </cfRule>
  </conditionalFormatting>
  <conditionalFormatting sqref="A205:C205">
    <cfRule type="cellIs" dxfId="3" priority="3" stopIfTrue="1" operator="equal">
      <formula>A203</formula>
    </cfRule>
    <cfRule type="cellIs" dxfId="2" priority="4" stopIfTrue="1" operator="equal">
      <formula>0</formula>
    </cfRule>
  </conditionalFormatting>
  <conditionalFormatting sqref="A215">
    <cfRule type="cellIs" dxfId="1" priority="1" stopIfTrue="1" operator="equal">
      <formula>A213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КПК1115031</vt:lpstr>
      <vt:lpstr>'Додаток2 КПК1115031'!Область_друку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2024-12-18T11:30:54Z</cp:lastPrinted>
  <dcterms:created xsi:type="dcterms:W3CDTF">2016-07-02T12:27:50Z</dcterms:created>
  <dcterms:modified xsi:type="dcterms:W3CDTF">2024-12-19T08:11:18Z</dcterms:modified>
</cp:coreProperties>
</file>